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ブログ\EXCEL活用術\"/>
    </mc:Choice>
  </mc:AlternateContent>
  <xr:revisionPtr revIDLastSave="0" documentId="13_ncr:1_{7BAAECA8-13D1-4178-8875-F8E56D79DEF3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管理シート" sheetId="44" r:id="rId1"/>
    <sheet name="入力例" sheetId="1" r:id="rId2"/>
    <sheet name="本社振伝" sheetId="15" state="hidden" r:id="rId3"/>
    <sheet name="本社振伝（新）" sheetId="38" state="hidden" r:id="rId4"/>
    <sheet name="本社振伝パート" sheetId="22" state="hidden" r:id="rId5"/>
    <sheet name="大竹振伝" sheetId="16" state="hidden" r:id="rId6"/>
    <sheet name="周南振伝（1）" sheetId="17" state="hidden" r:id="rId7"/>
    <sheet name="宇部振伝 (1)" sheetId="25" state="hidden" r:id="rId8"/>
    <sheet name="下関振伝（1）" sheetId="19" state="hidden" r:id="rId9"/>
    <sheet name="福祉振伝（1）" sheetId="20" state="hidden" r:id="rId10"/>
    <sheet name="福祉振伝パート" sheetId="23" state="hidden" r:id="rId11"/>
    <sheet name="山口振伝（1）" sheetId="21" state="hidden" r:id="rId12"/>
    <sheet name="親和会" sheetId="32" state="hidden" r:id="rId13"/>
    <sheet name="旅行" sheetId="33" state="hidden" r:id="rId14"/>
    <sheet name="ゴルフ" sheetId="34" state="hidden" r:id="rId15"/>
    <sheet name="ファ）親和会" sheetId="35" state="hidden" r:id="rId16"/>
    <sheet name="財形" sheetId="36" state="hidden" r:id="rId17"/>
    <sheet name="大竹＆周南" sheetId="40" state="hidden" r:id="rId18"/>
    <sheet name="宇部＆下関" sheetId="41" state="hidden" r:id="rId19"/>
    <sheet name="福祉＆山口" sheetId="42" state="hidden" r:id="rId20"/>
    <sheet name="福祉＆山口 (2)" sheetId="43" state="hidden" r:id="rId21"/>
  </sheets>
  <definedNames>
    <definedName name="_xlnm._FilterDatabase" localSheetId="0" hidden="1">管理シート!$A$5:$AK$5</definedName>
    <definedName name="_xlnm._FilterDatabase" localSheetId="1" hidden="1">入力例!$A$5:$AK$5</definedName>
    <definedName name="_xlnm.Print_Area" localSheetId="14">ゴルフ!$A$1:$O$34</definedName>
    <definedName name="_xlnm.Print_Area" localSheetId="15">'ファ）親和会'!$A$1:$O$34</definedName>
    <definedName name="_xlnm.Print_Area" localSheetId="18">'宇部＆下関'!$A$1:$O$30</definedName>
    <definedName name="_xlnm.Print_Area" localSheetId="7">'宇部振伝 (1)'!$A$1:$O$33</definedName>
    <definedName name="_xlnm.Print_Area" localSheetId="8">'下関振伝（1）'!$A$1:$O$34</definedName>
    <definedName name="_xlnm.Print_Area" localSheetId="16">財形!$A$1:$O$34</definedName>
    <definedName name="_xlnm.Print_Area" localSheetId="11">'山口振伝（1）'!$A$1:$O$33</definedName>
    <definedName name="_xlnm.Print_Area" localSheetId="6">'周南振伝（1）'!$A$1:$O$33</definedName>
    <definedName name="_xlnm.Print_Area" localSheetId="12">親和会!$A$1:$O$34</definedName>
    <definedName name="_xlnm.Print_Area" localSheetId="17">'大竹＆周南'!$A$1:$O$30</definedName>
    <definedName name="_xlnm.Print_Area" localSheetId="5">大竹振伝!$A$1:$O$33</definedName>
    <definedName name="_xlnm.Print_Area" localSheetId="19">'福祉＆山口'!$B$1:$O$30</definedName>
    <definedName name="_xlnm.Print_Area" localSheetId="20">'福祉＆山口 (2)'!$B$1:$O$17</definedName>
    <definedName name="_xlnm.Print_Area" localSheetId="9">'福祉振伝（1）'!$A$1:$O$33</definedName>
    <definedName name="_xlnm.Print_Area" localSheetId="10">福祉振伝パート!$A$1:$O$33</definedName>
    <definedName name="_xlnm.Print_Area" localSheetId="2">本社振伝!$A$1:$O$33</definedName>
    <definedName name="_xlnm.Print_Area" localSheetId="3">'本社振伝（新）'!$A$1:$O$33</definedName>
    <definedName name="_xlnm.Print_Area" localSheetId="4">本社振伝パート!$A$1:$O$33</definedName>
    <definedName name="_xlnm.Print_Area" localSheetId="13">旅行!$A$1:$O$34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44" l="1"/>
  <c r="G14" i="44"/>
  <c r="G13" i="44"/>
  <c r="G12" i="44"/>
  <c r="G11" i="44"/>
  <c r="G10" i="44"/>
  <c r="G9" i="44"/>
  <c r="G8" i="44"/>
  <c r="G7" i="44"/>
  <c r="G6" i="44"/>
  <c r="M3" i="44"/>
  <c r="P3" i="44" s="1"/>
  <c r="S3" i="44" s="1"/>
  <c r="V3" i="44" s="1"/>
  <c r="Y3" i="44" s="1"/>
  <c r="AB3" i="44" s="1"/>
  <c r="AE3" i="44" s="1"/>
  <c r="AH3" i="44" s="1"/>
  <c r="G8" i="1"/>
  <c r="G6" i="1"/>
  <c r="G7" i="1"/>
  <c r="K7" i="1" s="1"/>
  <c r="L7" i="1" s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M3" i="1"/>
  <c r="P3" i="1" s="1"/>
  <c r="S3" i="1" s="1"/>
  <c r="V3" i="1" s="1"/>
  <c r="Y3" i="1" s="1"/>
  <c r="AB3" i="1" s="1"/>
  <c r="AE3" i="1" s="1"/>
  <c r="AH3" i="1" s="1"/>
  <c r="K8" i="44" l="1"/>
  <c r="L8" i="44" s="1"/>
  <c r="N8" i="44" s="1"/>
  <c r="K11" i="44"/>
  <c r="K7" i="44"/>
  <c r="L7" i="44" s="1"/>
  <c r="N7" i="44" s="1"/>
  <c r="O7" i="44" s="1"/>
  <c r="K13" i="44"/>
  <c r="L13" i="44" s="1"/>
  <c r="L11" i="44"/>
  <c r="N11" i="44" s="1"/>
  <c r="O11" i="44" s="1"/>
  <c r="K6" i="44"/>
  <c r="L6" i="44" s="1"/>
  <c r="K9" i="44"/>
  <c r="L9" i="44" s="1"/>
  <c r="N9" i="44" s="1"/>
  <c r="O9" i="44" s="1"/>
  <c r="K12" i="44"/>
  <c r="L12" i="44" s="1"/>
  <c r="N12" i="44" s="1"/>
  <c r="O12" i="44" s="1"/>
  <c r="K23" i="1"/>
  <c r="L23" i="1" s="1"/>
  <c r="K17" i="1"/>
  <c r="L17" i="1" s="1"/>
  <c r="K11" i="1"/>
  <c r="L11" i="1" s="1"/>
  <c r="N11" i="1" s="1"/>
  <c r="K16" i="1"/>
  <c r="L16" i="1" s="1"/>
  <c r="K8" i="1"/>
  <c r="L8" i="1" s="1"/>
  <c r="K14" i="1"/>
  <c r="L14" i="1" s="1"/>
  <c r="K20" i="1"/>
  <c r="L20" i="1" s="1"/>
  <c r="N20" i="1" s="1"/>
  <c r="O20" i="1" s="1"/>
  <c r="K9" i="1"/>
  <c r="L9" i="1" s="1"/>
  <c r="K15" i="1"/>
  <c r="L15" i="1" s="1"/>
  <c r="N15" i="1" s="1"/>
  <c r="O15" i="1" s="1"/>
  <c r="K21" i="1"/>
  <c r="L21" i="1" s="1"/>
  <c r="K13" i="1"/>
  <c r="L13" i="1" s="1"/>
  <c r="N13" i="1" s="1"/>
  <c r="K10" i="44"/>
  <c r="L10" i="44" s="1"/>
  <c r="K14" i="44"/>
  <c r="K15" i="44"/>
  <c r="L15" i="44" s="1"/>
  <c r="K12" i="1"/>
  <c r="K19" i="1"/>
  <c r="L19" i="1" s="1"/>
  <c r="N19" i="1" s="1"/>
  <c r="O19" i="1" s="1"/>
  <c r="K25" i="1"/>
  <c r="L25" i="1" s="1"/>
  <c r="N25" i="1" s="1"/>
  <c r="K10" i="1"/>
  <c r="L10" i="1" s="1"/>
  <c r="K22" i="1"/>
  <c r="L22" i="1" s="1"/>
  <c r="N22" i="1" s="1"/>
  <c r="O22" i="1" s="1"/>
  <c r="K6" i="1"/>
  <c r="L6" i="1" s="1"/>
  <c r="K18" i="1"/>
  <c r="L18" i="1" s="1"/>
  <c r="N18" i="1" s="1"/>
  <c r="O18" i="1" s="1"/>
  <c r="K24" i="1"/>
  <c r="L24" i="1" s="1"/>
  <c r="N24" i="1" s="1"/>
  <c r="O24" i="1" s="1"/>
  <c r="N7" i="1"/>
  <c r="O7" i="1" s="1"/>
  <c r="D15" i="19"/>
  <c r="E15" i="19" s="1"/>
  <c r="O25" i="1" l="1"/>
  <c r="O11" i="1"/>
  <c r="Q20" i="1"/>
  <c r="R20" i="1" s="1"/>
  <c r="O13" i="1"/>
  <c r="Q22" i="1"/>
  <c r="R22" i="1" s="1"/>
  <c r="Q19" i="1"/>
  <c r="R19" i="1" s="1"/>
  <c r="Q24" i="1"/>
  <c r="R24" i="1" s="1"/>
  <c r="Q25" i="1"/>
  <c r="R25" i="1" s="1"/>
  <c r="Q18" i="1"/>
  <c r="R18" i="1" s="1"/>
  <c r="Q7" i="1"/>
  <c r="R7" i="1" s="1"/>
  <c r="L12" i="1"/>
  <c r="N12" i="1" s="1"/>
  <c r="O12" i="1" s="1"/>
  <c r="Q12" i="1" s="1"/>
  <c r="R12" i="1" s="1"/>
  <c r="Q12" i="44"/>
  <c r="R12" i="44" s="1"/>
  <c r="N15" i="44"/>
  <c r="O15" i="44" s="1"/>
  <c r="O8" i="44"/>
  <c r="L14" i="44"/>
  <c r="N13" i="44"/>
  <c r="O13" i="44" s="1"/>
  <c r="Q9" i="44"/>
  <c r="Q11" i="44"/>
  <c r="R11" i="44" s="1"/>
  <c r="Q7" i="44"/>
  <c r="R7" i="44" s="1"/>
  <c r="N10" i="44"/>
  <c r="O10" i="44" s="1"/>
  <c r="N6" i="44"/>
  <c r="O6" i="44" s="1"/>
  <c r="Q15" i="1"/>
  <c r="R15" i="1" s="1"/>
  <c r="N16" i="1"/>
  <c r="O16" i="1" s="1"/>
  <c r="N10" i="1"/>
  <c r="O10" i="1" s="1"/>
  <c r="N17" i="1"/>
  <c r="O17" i="1" s="1"/>
  <c r="N6" i="1"/>
  <c r="O6" i="1" s="1"/>
  <c r="N23" i="1"/>
  <c r="O23" i="1" s="1"/>
  <c r="N8" i="1"/>
  <c r="O8" i="1" s="1"/>
  <c r="N21" i="1"/>
  <c r="O21" i="1" s="1"/>
  <c r="N14" i="1"/>
  <c r="O14" i="1" s="1"/>
  <c r="N9" i="1"/>
  <c r="O9" i="1" s="1"/>
  <c r="Q11" i="1"/>
  <c r="R11" i="1" s="1"/>
  <c r="D14" i="19"/>
  <c r="E14" i="19" s="1"/>
  <c r="T12" i="1" l="1"/>
  <c r="T7" i="1"/>
  <c r="U7" i="1" s="1"/>
  <c r="W7" i="1" s="1"/>
  <c r="X7" i="1" s="1"/>
  <c r="T22" i="1"/>
  <c r="U22" i="1" s="1"/>
  <c r="W22" i="1" s="1"/>
  <c r="X22" i="1" s="1"/>
  <c r="T20" i="1"/>
  <c r="U20" i="1" s="1"/>
  <c r="T15" i="1"/>
  <c r="U15" i="1" s="1"/>
  <c r="W15" i="1" s="1"/>
  <c r="X15" i="1" s="1"/>
  <c r="Q9" i="1"/>
  <c r="R9" i="1" s="1"/>
  <c r="Q13" i="1"/>
  <c r="R13" i="1" s="1"/>
  <c r="T11" i="1"/>
  <c r="U11" i="1" s="1"/>
  <c r="T25" i="1"/>
  <c r="U25" i="1" s="1"/>
  <c r="Q21" i="1"/>
  <c r="R21" i="1" s="1"/>
  <c r="T21" i="1" s="1"/>
  <c r="Q10" i="1"/>
  <c r="R10" i="1" s="1"/>
  <c r="T12" i="44"/>
  <c r="U12" i="44" s="1"/>
  <c r="T11" i="44"/>
  <c r="U11" i="44" s="1"/>
  <c r="Q6" i="44"/>
  <c r="R6" i="44" s="1"/>
  <c r="T7" i="44"/>
  <c r="U7" i="44" s="1"/>
  <c r="R9" i="44"/>
  <c r="Q15" i="44"/>
  <c r="Q13" i="44"/>
  <c r="R13" i="44" s="1"/>
  <c r="Q10" i="44"/>
  <c r="R10" i="44" s="1"/>
  <c r="N14" i="44"/>
  <c r="Q8" i="44"/>
  <c r="R8" i="44" s="1"/>
  <c r="Q8" i="1"/>
  <c r="R8" i="1" s="1"/>
  <c r="Q17" i="1"/>
  <c r="R17" i="1" s="1"/>
  <c r="Q14" i="1"/>
  <c r="R14" i="1" s="1"/>
  <c r="Q23" i="1"/>
  <c r="R23" i="1" s="1"/>
  <c r="Q16" i="1"/>
  <c r="R16" i="1" s="1"/>
  <c r="Q6" i="1"/>
  <c r="R6" i="1" s="1"/>
  <c r="T19" i="1"/>
  <c r="U19" i="1" s="1"/>
  <c r="T18" i="1"/>
  <c r="U18" i="1" s="1"/>
  <c r="T24" i="1"/>
  <c r="U24" i="1" s="1"/>
  <c r="E17" i="25"/>
  <c r="D17" i="25"/>
  <c r="D16" i="19"/>
  <c r="E16" i="19" s="1"/>
  <c r="Z22" i="1" l="1"/>
  <c r="AA22" i="1" s="1"/>
  <c r="T13" i="1"/>
  <c r="U13" i="1" s="1"/>
  <c r="W13" i="1" s="1"/>
  <c r="X13" i="1" s="1"/>
  <c r="Z13" i="1" s="1"/>
  <c r="AA13" i="1" s="1"/>
  <c r="T9" i="1"/>
  <c r="U9" i="1" s="1"/>
  <c r="W9" i="1" s="1"/>
  <c r="X9" i="1" s="1"/>
  <c r="W20" i="1"/>
  <c r="X20" i="1" s="1"/>
  <c r="Z20" i="1" s="1"/>
  <c r="AA20" i="1" s="1"/>
  <c r="T8" i="1"/>
  <c r="U8" i="1" s="1"/>
  <c r="T17" i="1"/>
  <c r="U17" i="1" s="1"/>
  <c r="W11" i="44"/>
  <c r="T13" i="44"/>
  <c r="U13" i="44" s="1"/>
  <c r="T10" i="44"/>
  <c r="U10" i="44" s="1"/>
  <c r="T8" i="44"/>
  <c r="U8" i="44" s="1"/>
  <c r="R15" i="44"/>
  <c r="O14" i="44"/>
  <c r="T9" i="44"/>
  <c r="U9" i="44" s="1"/>
  <c r="W7" i="44"/>
  <c r="X7" i="44" s="1"/>
  <c r="T6" i="44"/>
  <c r="U6" i="44" s="1"/>
  <c r="W12" i="44"/>
  <c r="T16" i="1"/>
  <c r="U16" i="1" s="1"/>
  <c r="Z7" i="1"/>
  <c r="AA7" i="1" s="1"/>
  <c r="T23" i="1"/>
  <c r="U23" i="1" s="1"/>
  <c r="T6" i="1"/>
  <c r="U6" i="1" s="1"/>
  <c r="Z15" i="1"/>
  <c r="AA15" i="1" s="1"/>
  <c r="W19" i="1"/>
  <c r="X19" i="1" s="1"/>
  <c r="W25" i="1"/>
  <c r="X25" i="1" s="1"/>
  <c r="W24" i="1"/>
  <c r="X24" i="1" s="1"/>
  <c r="T14" i="1"/>
  <c r="U14" i="1" s="1"/>
  <c r="W11" i="1"/>
  <c r="X11" i="1" s="1"/>
  <c r="W18" i="1"/>
  <c r="X18" i="1" s="1"/>
  <c r="U21" i="1"/>
  <c r="T10" i="1"/>
  <c r="U10" i="1" s="1"/>
  <c r="U12" i="1"/>
  <c r="C6" i="23"/>
  <c r="C7" i="23"/>
  <c r="E17" i="38"/>
  <c r="I29" i="43"/>
  <c r="B29" i="43" s="1"/>
  <c r="D29" i="43"/>
  <c r="E29" i="43" s="1"/>
  <c r="I28" i="43"/>
  <c r="B28" i="43" s="1"/>
  <c r="D28" i="43"/>
  <c r="C28" i="43" s="1"/>
  <c r="I27" i="43"/>
  <c r="B27" i="43" s="1"/>
  <c r="D27" i="43"/>
  <c r="E27" i="43" s="1"/>
  <c r="I26" i="43"/>
  <c r="B26" i="43" s="1"/>
  <c r="D26" i="43"/>
  <c r="E26" i="43" s="1"/>
  <c r="B20" i="43"/>
  <c r="AC20" i="1" l="1"/>
  <c r="AD20" i="1" s="1"/>
  <c r="AF20" i="1" s="1"/>
  <c r="AG20" i="1" s="1"/>
  <c r="AC13" i="1"/>
  <c r="AD13" i="1" s="1"/>
  <c r="AC22" i="1"/>
  <c r="AD22" i="1" s="1"/>
  <c r="AF22" i="1" s="1"/>
  <c r="AG22" i="1" s="1"/>
  <c r="AI22" i="1" s="1"/>
  <c r="H22" i="1" s="1"/>
  <c r="I22" i="1" s="1"/>
  <c r="AC15" i="1"/>
  <c r="AD15" i="1" s="1"/>
  <c r="AF15" i="1" s="1"/>
  <c r="AG15" i="1" s="1"/>
  <c r="AC7" i="1"/>
  <c r="W10" i="44"/>
  <c r="X10" i="44" s="1"/>
  <c r="W9" i="44"/>
  <c r="X9" i="44" s="1"/>
  <c r="W8" i="44"/>
  <c r="X12" i="44"/>
  <c r="W6" i="44"/>
  <c r="X6" i="44" s="1"/>
  <c r="Z7" i="44"/>
  <c r="AA7" i="44" s="1"/>
  <c r="Q14" i="44"/>
  <c r="W13" i="44"/>
  <c r="T15" i="44"/>
  <c r="U15" i="44" s="1"/>
  <c r="X11" i="44"/>
  <c r="W6" i="1"/>
  <c r="X6" i="1" s="1"/>
  <c r="Z25" i="1"/>
  <c r="AA25" i="1" s="1"/>
  <c r="Z19" i="1"/>
  <c r="AA19" i="1" s="1"/>
  <c r="W23" i="1"/>
  <c r="X23" i="1" s="1"/>
  <c r="W10" i="1"/>
  <c r="X10" i="1" s="1"/>
  <c r="W12" i="1"/>
  <c r="X12" i="1" s="1"/>
  <c r="Z9" i="1"/>
  <c r="AA9" i="1" s="1"/>
  <c r="Z24" i="1"/>
  <c r="AA24" i="1" s="1"/>
  <c r="W17" i="1"/>
  <c r="X17" i="1" s="1"/>
  <c r="W8" i="1"/>
  <c r="X8" i="1" s="1"/>
  <c r="Z11" i="1"/>
  <c r="AA11" i="1" s="1"/>
  <c r="W14" i="1"/>
  <c r="X14" i="1" s="1"/>
  <c r="W16" i="1"/>
  <c r="X16" i="1" s="1"/>
  <c r="W21" i="1"/>
  <c r="X21" i="1" s="1"/>
  <c r="Z18" i="1"/>
  <c r="C29" i="43"/>
  <c r="E28" i="43"/>
  <c r="C26" i="43"/>
  <c r="C27" i="43"/>
  <c r="I12" i="43"/>
  <c r="B12" i="43" s="1"/>
  <c r="D12" i="43"/>
  <c r="E12" i="43" s="1"/>
  <c r="B2" i="43"/>
  <c r="AI15" i="1" l="1"/>
  <c r="H15" i="1" s="1"/>
  <c r="I15" i="1" s="1"/>
  <c r="AF13" i="1"/>
  <c r="AG13" i="1" s="1"/>
  <c r="AI13" i="1" s="1"/>
  <c r="H13" i="1" s="1"/>
  <c r="I13" i="1" s="1"/>
  <c r="AD7" i="1"/>
  <c r="AF7" i="1" s="1"/>
  <c r="AG7" i="1" s="1"/>
  <c r="AI7" i="1" s="1"/>
  <c r="AJ7" i="1" s="1"/>
  <c r="AI20" i="1"/>
  <c r="H20" i="1" s="1"/>
  <c r="I20" i="1" s="1"/>
  <c r="AJ22" i="1"/>
  <c r="AC25" i="1"/>
  <c r="AD25" i="1" s="1"/>
  <c r="AF25" i="1" s="1"/>
  <c r="AG25" i="1" s="1"/>
  <c r="AI25" i="1" s="1"/>
  <c r="AJ25" i="1" s="1"/>
  <c r="AC11" i="1"/>
  <c r="Z12" i="1"/>
  <c r="AA12" i="1" s="1"/>
  <c r="AC24" i="1"/>
  <c r="AC19" i="1"/>
  <c r="Z16" i="1"/>
  <c r="AA16" i="1" s="1"/>
  <c r="AC9" i="1"/>
  <c r="Z6" i="44"/>
  <c r="AA6" i="44" s="1"/>
  <c r="AC7" i="44"/>
  <c r="AD7" i="44" s="1"/>
  <c r="W15" i="44"/>
  <c r="X15" i="44" s="1"/>
  <c r="Z11" i="44"/>
  <c r="AA11" i="44" s="1"/>
  <c r="R14" i="44"/>
  <c r="Z9" i="44"/>
  <c r="AA9" i="44" s="1"/>
  <c r="Z10" i="44"/>
  <c r="AA10" i="44" s="1"/>
  <c r="X13" i="44"/>
  <c r="Z12" i="44"/>
  <c r="AA12" i="44" s="1"/>
  <c r="X8" i="44"/>
  <c r="AA18" i="1"/>
  <c r="Z6" i="1"/>
  <c r="AA6" i="1" s="1"/>
  <c r="Z14" i="1"/>
  <c r="AA14" i="1" s="1"/>
  <c r="Z23" i="1"/>
  <c r="AA23" i="1" s="1"/>
  <c r="Z17" i="1"/>
  <c r="AA17" i="1" s="1"/>
  <c r="Z10" i="1"/>
  <c r="AA10" i="1" s="1"/>
  <c r="Z21" i="1"/>
  <c r="AA21" i="1" s="1"/>
  <c r="C12" i="43"/>
  <c r="D4" i="40"/>
  <c r="D6" i="38"/>
  <c r="I20" i="38"/>
  <c r="I20" i="22"/>
  <c r="I20" i="16"/>
  <c r="I20" i="17"/>
  <c r="I20" i="19"/>
  <c r="I20" i="20"/>
  <c r="I20" i="23"/>
  <c r="I20" i="21"/>
  <c r="D20" i="38"/>
  <c r="E20" i="38" s="1"/>
  <c r="D20" i="22"/>
  <c r="E20" i="22" s="1"/>
  <c r="D20" i="16"/>
  <c r="E20" i="16" s="1"/>
  <c r="D20" i="17"/>
  <c r="E20" i="17" s="1"/>
  <c r="D20" i="19"/>
  <c r="E20" i="19" s="1"/>
  <c r="D20" i="20"/>
  <c r="E20" i="20" s="1"/>
  <c r="D20" i="23"/>
  <c r="E20" i="23" s="1"/>
  <c r="D20" i="21"/>
  <c r="E20" i="21" s="1"/>
  <c r="AJ20" i="1" l="1"/>
  <c r="AJ15" i="1"/>
  <c r="AD11" i="1"/>
  <c r="AF11" i="1" s="1"/>
  <c r="AG11" i="1" s="1"/>
  <c r="AI11" i="1" s="1"/>
  <c r="AJ11" i="1" s="1"/>
  <c r="AD9" i="1"/>
  <c r="AF9" i="1" s="1"/>
  <c r="AG9" i="1" s="1"/>
  <c r="AI9" i="1" s="1"/>
  <c r="AJ9" i="1" s="1"/>
  <c r="AC16" i="1"/>
  <c r="AD16" i="1" s="1"/>
  <c r="AF16" i="1" s="1"/>
  <c r="AG16" i="1" s="1"/>
  <c r="AI16" i="1" s="1"/>
  <c r="AJ16" i="1" s="1"/>
  <c r="AD19" i="1"/>
  <c r="AF19" i="1" s="1"/>
  <c r="AG19" i="1" s="1"/>
  <c r="AI19" i="1" s="1"/>
  <c r="AJ19" i="1" s="1"/>
  <c r="AD24" i="1"/>
  <c r="AF24" i="1" s="1"/>
  <c r="AG24" i="1" s="1"/>
  <c r="AI24" i="1" s="1"/>
  <c r="AJ24" i="1" s="1"/>
  <c r="AC10" i="1"/>
  <c r="AD10" i="1" s="1"/>
  <c r="AF10" i="1" s="1"/>
  <c r="AG10" i="1" s="1"/>
  <c r="AI10" i="1" s="1"/>
  <c r="AJ10" i="1" s="1"/>
  <c r="AC6" i="1"/>
  <c r="AD6" i="1" s="1"/>
  <c r="AF6" i="1" s="1"/>
  <c r="AG6" i="1" s="1"/>
  <c r="AI6" i="1" s="1"/>
  <c r="H6" i="1" s="1"/>
  <c r="I6" i="1" s="1"/>
  <c r="AC17" i="1"/>
  <c r="AJ13" i="1"/>
  <c r="AC23" i="1"/>
  <c r="AD23" i="1" s="1"/>
  <c r="AF23" i="1" s="1"/>
  <c r="AG23" i="1" s="1"/>
  <c r="AC18" i="1"/>
  <c r="H7" i="1"/>
  <c r="I7" i="1" s="1"/>
  <c r="AC21" i="1"/>
  <c r="AD21" i="1" s="1"/>
  <c r="AF21" i="1" s="1"/>
  <c r="AG21" i="1" s="1"/>
  <c r="AI21" i="1" s="1"/>
  <c r="AJ21" i="1" s="1"/>
  <c r="AC14" i="1"/>
  <c r="AD14" i="1" s="1"/>
  <c r="AF14" i="1" s="1"/>
  <c r="AG14" i="1" s="1"/>
  <c r="AC11" i="44"/>
  <c r="AD11" i="44" s="1"/>
  <c r="AC6" i="44"/>
  <c r="AD6" i="44" s="1"/>
  <c r="AC9" i="44"/>
  <c r="AD9" i="44" s="1"/>
  <c r="Z8" i="44"/>
  <c r="AA8" i="44" s="1"/>
  <c r="AC12" i="44"/>
  <c r="AD12" i="44" s="1"/>
  <c r="AC10" i="44"/>
  <c r="AD10" i="44" s="1"/>
  <c r="T14" i="44"/>
  <c r="U14" i="44" s="1"/>
  <c r="AF7" i="44"/>
  <c r="Z13" i="44"/>
  <c r="AA13" i="44" s="1"/>
  <c r="Z15" i="44"/>
  <c r="AA15" i="44" s="1"/>
  <c r="H25" i="1"/>
  <c r="I25" i="1" s="1"/>
  <c r="AC12" i="1"/>
  <c r="AD12" i="1" s="1"/>
  <c r="Z8" i="1"/>
  <c r="AA8" i="1" s="1"/>
  <c r="D7" i="38"/>
  <c r="D6" i="16"/>
  <c r="C7" i="22"/>
  <c r="C6" i="22"/>
  <c r="AD17" i="1" l="1"/>
  <c r="AF17" i="1" s="1"/>
  <c r="AG17" i="1" s="1"/>
  <c r="AI17" i="1" s="1"/>
  <c r="AJ17" i="1" s="1"/>
  <c r="AD18" i="1"/>
  <c r="AF18" i="1" s="1"/>
  <c r="AG18" i="1" s="1"/>
  <c r="AI18" i="1" s="1"/>
  <c r="AJ18" i="1" s="1"/>
  <c r="H21" i="1"/>
  <c r="I21" i="1" s="1"/>
  <c r="H16" i="1"/>
  <c r="I16" i="1" s="1"/>
  <c r="H24" i="1"/>
  <c r="I24" i="1" s="1"/>
  <c r="H9" i="1"/>
  <c r="I9" i="1" s="1"/>
  <c r="H19" i="1"/>
  <c r="I19" i="1" s="1"/>
  <c r="H11" i="1"/>
  <c r="I11" i="1" s="1"/>
  <c r="W14" i="44"/>
  <c r="X14" i="44" s="1"/>
  <c r="AF9" i="44"/>
  <c r="AG9" i="44" s="1"/>
  <c r="AC8" i="44"/>
  <c r="AD8" i="44" s="1"/>
  <c r="AC15" i="44"/>
  <c r="AF6" i="44"/>
  <c r="AG6" i="44" s="1"/>
  <c r="AF12" i="44"/>
  <c r="AG12" i="44" s="1"/>
  <c r="AC13" i="44"/>
  <c r="AD13" i="44" s="1"/>
  <c r="AG7" i="44"/>
  <c r="AF11" i="44"/>
  <c r="AG11" i="44" s="1"/>
  <c r="AF10" i="44"/>
  <c r="AG10" i="44" s="1"/>
  <c r="AJ6" i="1"/>
  <c r="AI14" i="1"/>
  <c r="H14" i="1" s="1"/>
  <c r="I14" i="1" s="1"/>
  <c r="H10" i="1"/>
  <c r="I10" i="1" s="1"/>
  <c r="AI23" i="1"/>
  <c r="H23" i="1" s="1"/>
  <c r="I23" i="1" s="1"/>
  <c r="AF12" i="1"/>
  <c r="AG12" i="1" s="1"/>
  <c r="AC8" i="1"/>
  <c r="AD8" i="1" s="1"/>
  <c r="D14" i="21"/>
  <c r="D15" i="21"/>
  <c r="D17" i="21"/>
  <c r="D16" i="21"/>
  <c r="I17" i="21"/>
  <c r="I16" i="21"/>
  <c r="I16" i="17"/>
  <c r="D16" i="17"/>
  <c r="H18" i="1" l="1"/>
  <c r="I18" i="1" s="1"/>
  <c r="H17" i="1"/>
  <c r="I17" i="1" s="1"/>
  <c r="AF8" i="44"/>
  <c r="AI9" i="44"/>
  <c r="AJ9" i="44" s="1"/>
  <c r="AI11" i="44"/>
  <c r="AJ11" i="44" s="1"/>
  <c r="AF13" i="44"/>
  <c r="AI6" i="44"/>
  <c r="H6" i="44" s="1"/>
  <c r="I6" i="44" s="1"/>
  <c r="Z14" i="44"/>
  <c r="AA14" i="44" s="1"/>
  <c r="AD15" i="44"/>
  <c r="AI10" i="44"/>
  <c r="AJ10" i="44" s="1"/>
  <c r="AI12" i="44"/>
  <c r="AJ12" i="44" s="1"/>
  <c r="AI7" i="44"/>
  <c r="H7" i="44" s="1"/>
  <c r="I7" i="44" s="1"/>
  <c r="AJ23" i="1"/>
  <c r="AJ14" i="1"/>
  <c r="AI12" i="1"/>
  <c r="AF8" i="1"/>
  <c r="AG8" i="1" s="1"/>
  <c r="I29" i="40"/>
  <c r="B29" i="40" s="1"/>
  <c r="D29" i="40"/>
  <c r="E29" i="40" s="1"/>
  <c r="I28" i="40"/>
  <c r="B28" i="40" s="1"/>
  <c r="D28" i="40"/>
  <c r="E28" i="40" s="1"/>
  <c r="I27" i="40"/>
  <c r="B27" i="40" s="1"/>
  <c r="D27" i="40"/>
  <c r="E27" i="40" s="1"/>
  <c r="I26" i="40"/>
  <c r="B26" i="40" s="1"/>
  <c r="D26" i="40"/>
  <c r="E26" i="40" s="1"/>
  <c r="B20" i="40"/>
  <c r="B2" i="40"/>
  <c r="I29" i="41"/>
  <c r="B29" i="41" s="1"/>
  <c r="D29" i="41"/>
  <c r="E29" i="41" s="1"/>
  <c r="I28" i="41"/>
  <c r="B28" i="41" s="1"/>
  <c r="D28" i="41"/>
  <c r="E28" i="41" s="1"/>
  <c r="I27" i="41"/>
  <c r="B27" i="41" s="1"/>
  <c r="D27" i="41"/>
  <c r="E27" i="41" s="1"/>
  <c r="I26" i="41"/>
  <c r="B26" i="41" s="1"/>
  <c r="D26" i="41"/>
  <c r="E26" i="41" s="1"/>
  <c r="B20" i="41"/>
  <c r="I11" i="41"/>
  <c r="B11" i="41" s="1"/>
  <c r="D11" i="41"/>
  <c r="E11" i="41" s="1"/>
  <c r="I10" i="41"/>
  <c r="B10" i="41" s="1"/>
  <c r="D10" i="41"/>
  <c r="C10" i="41" s="1"/>
  <c r="I9" i="41"/>
  <c r="B9" i="41" s="1"/>
  <c r="D9" i="41"/>
  <c r="C9" i="41" s="1"/>
  <c r="I8" i="41"/>
  <c r="B8" i="41" s="1"/>
  <c r="D8" i="41"/>
  <c r="C8" i="41" s="1"/>
  <c r="B2" i="41"/>
  <c r="I29" i="42"/>
  <c r="B29" i="42" s="1"/>
  <c r="D29" i="42"/>
  <c r="E29" i="42" s="1"/>
  <c r="I28" i="42"/>
  <c r="B28" i="42" s="1"/>
  <c r="D28" i="42"/>
  <c r="E28" i="42" s="1"/>
  <c r="I27" i="42"/>
  <c r="B27" i="42" s="1"/>
  <c r="D27" i="42"/>
  <c r="E27" i="42" s="1"/>
  <c r="I26" i="42"/>
  <c r="B26" i="42" s="1"/>
  <c r="D26" i="42"/>
  <c r="E26" i="42" s="1"/>
  <c r="B20" i="42"/>
  <c r="I12" i="42"/>
  <c r="B12" i="42" s="1"/>
  <c r="D12" i="42"/>
  <c r="E12" i="42" s="1"/>
  <c r="B2" i="42"/>
  <c r="D8" i="42" s="1"/>
  <c r="I19" i="19"/>
  <c r="D19" i="19"/>
  <c r="AJ6" i="44" l="1"/>
  <c r="H10" i="44"/>
  <c r="I10" i="44" s="1"/>
  <c r="H11" i="44"/>
  <c r="I11" i="44" s="1"/>
  <c r="AJ7" i="44"/>
  <c r="H12" i="44"/>
  <c r="I12" i="44" s="1"/>
  <c r="H9" i="44"/>
  <c r="I9" i="44" s="1"/>
  <c r="AC14" i="44"/>
  <c r="AD14" i="44" s="1"/>
  <c r="AG13" i="44"/>
  <c r="AG8" i="44"/>
  <c r="AF15" i="44"/>
  <c r="AG15" i="44" s="1"/>
  <c r="H12" i="1"/>
  <c r="I12" i="1" s="1"/>
  <c r="AJ12" i="1"/>
  <c r="C29" i="40"/>
  <c r="C27" i="40"/>
  <c r="C26" i="42"/>
  <c r="C29" i="42"/>
  <c r="C12" i="42"/>
  <c r="E8" i="41"/>
  <c r="C27" i="41"/>
  <c r="C26" i="41"/>
  <c r="C27" i="42"/>
  <c r="C29" i="41"/>
  <c r="E10" i="41"/>
  <c r="C28" i="42"/>
  <c r="C28" i="41"/>
  <c r="E9" i="41"/>
  <c r="C11" i="41"/>
  <c r="C28" i="40"/>
  <c r="C26" i="40"/>
  <c r="AI15" i="44" l="1"/>
  <c r="H15" i="44" s="1"/>
  <c r="I15" i="44" s="1"/>
  <c r="AI13" i="44"/>
  <c r="H13" i="44" s="1"/>
  <c r="I13" i="44" s="1"/>
  <c r="AF14" i="44"/>
  <c r="AI8" i="44"/>
  <c r="H8" i="44" s="1"/>
  <c r="I8" i="44" s="1"/>
  <c r="D12" i="15"/>
  <c r="B12" i="15"/>
  <c r="I16" i="38"/>
  <c r="D16" i="38"/>
  <c r="B4" i="38"/>
  <c r="B11" i="32"/>
  <c r="I16" i="25"/>
  <c r="D16" i="25"/>
  <c r="I15" i="25"/>
  <c r="D15" i="25"/>
  <c r="D10" i="15"/>
  <c r="B10" i="15"/>
  <c r="AJ8" i="44" l="1"/>
  <c r="AJ13" i="44"/>
  <c r="AJ15" i="44"/>
  <c r="AG14" i="44"/>
  <c r="AI8" i="1"/>
  <c r="I23" i="15"/>
  <c r="D23" i="15"/>
  <c r="D7" i="15"/>
  <c r="AI14" i="44" l="1"/>
  <c r="H14" i="44" s="1"/>
  <c r="I14" i="44" s="1"/>
  <c r="H8" i="1"/>
  <c r="I8" i="1" s="1"/>
  <c r="AJ8" i="1"/>
  <c r="B15" i="36"/>
  <c r="B14" i="36"/>
  <c r="B13" i="36"/>
  <c r="B12" i="36"/>
  <c r="B11" i="36"/>
  <c r="B10" i="36"/>
  <c r="B9" i="36"/>
  <c r="B8" i="36"/>
  <c r="B7" i="36"/>
  <c r="B4" i="36"/>
  <c r="I34" i="35"/>
  <c r="B6" i="35" s="1"/>
  <c r="B4" i="35"/>
  <c r="B15" i="34"/>
  <c r="B14" i="34"/>
  <c r="B13" i="34"/>
  <c r="B12" i="34"/>
  <c r="B11" i="34"/>
  <c r="B10" i="34"/>
  <c r="B9" i="34"/>
  <c r="B8" i="34"/>
  <c r="B7" i="34"/>
  <c r="B4" i="34"/>
  <c r="B15" i="33"/>
  <c r="B14" i="33"/>
  <c r="B13" i="33"/>
  <c r="B12" i="33"/>
  <c r="B11" i="33"/>
  <c r="B10" i="33"/>
  <c r="B9" i="33"/>
  <c r="B8" i="33"/>
  <c r="B7" i="33"/>
  <c r="B4" i="33"/>
  <c r="AJ14" i="44" l="1"/>
  <c r="B34" i="34"/>
  <c r="B34" i="36"/>
  <c r="I6" i="34"/>
  <c r="I34" i="34" s="1"/>
  <c r="I6" i="33"/>
  <c r="I34" i="33" s="1"/>
  <c r="B34" i="33"/>
  <c r="P34" i="34" l="1"/>
  <c r="I6" i="36"/>
  <c r="I34" i="36" s="1"/>
  <c r="P34" i="36" s="1"/>
  <c r="P34" i="33"/>
  <c r="B15" i="32" l="1"/>
  <c r="B14" i="32"/>
  <c r="B13" i="32"/>
  <c r="B12" i="32"/>
  <c r="B10" i="32"/>
  <c r="B9" i="32"/>
  <c r="B8" i="32"/>
  <c r="B7" i="32"/>
  <c r="B4" i="32"/>
  <c r="B4" i="25"/>
  <c r="B34" i="32" l="1"/>
  <c r="I6" i="32"/>
  <c r="I34" i="32" s="1"/>
  <c r="P34" i="32" l="1"/>
  <c r="D13" i="15"/>
  <c r="B4" i="23"/>
  <c r="D6" i="23" s="1"/>
  <c r="B4" i="22"/>
  <c r="D6" i="22" s="1"/>
  <c r="I15" i="21"/>
  <c r="I14" i="21"/>
  <c r="B4" i="21"/>
  <c r="B4" i="20"/>
  <c r="B4" i="19"/>
  <c r="I14" i="17"/>
  <c r="I15" i="17"/>
  <c r="D15" i="17"/>
  <c r="D14" i="17"/>
  <c r="B4" i="17"/>
  <c r="B4" i="16"/>
  <c r="B4" i="15"/>
  <c r="B11" i="15"/>
  <c r="B9" i="15"/>
  <c r="B8" i="15"/>
  <c r="B7" i="15"/>
  <c r="B6" i="15"/>
  <c r="D11" i="15"/>
  <c r="D9" i="15"/>
  <c r="D8" i="15"/>
  <c r="D6" i="15"/>
  <c r="I15" i="19"/>
  <c r="I16" i="19"/>
  <c r="I14" i="19"/>
  <c r="I17" i="25"/>
  <c r="B4" i="40"/>
  <c r="I24" i="15"/>
  <c r="I12" i="17" l="1"/>
  <c r="I12" i="20"/>
  <c r="B23" i="40"/>
  <c r="I22" i="40"/>
  <c r="I13" i="17"/>
  <c r="B4" i="42"/>
  <c r="B6" i="20"/>
  <c r="B6" i="38"/>
  <c r="I13" i="38"/>
  <c r="B7" i="38"/>
  <c r="C11" i="22"/>
  <c r="B11" i="22"/>
  <c r="I11" i="22"/>
  <c r="E11" i="22"/>
  <c r="B22" i="43"/>
  <c r="B4" i="43"/>
  <c r="D22" i="41"/>
  <c r="D22" i="40"/>
  <c r="D4" i="41"/>
  <c r="I17" i="38"/>
  <c r="B22" i="40"/>
  <c r="I22" i="41"/>
  <c r="I12" i="25"/>
  <c r="I14" i="25"/>
  <c r="I13" i="25"/>
  <c r="I6" i="25"/>
  <c r="B5" i="41"/>
  <c r="B6" i="25"/>
  <c r="B4" i="41"/>
  <c r="I4" i="41"/>
  <c r="I11" i="25"/>
  <c r="B22" i="41"/>
  <c r="B22" i="42"/>
  <c r="I9" i="22"/>
  <c r="I10" i="22"/>
  <c r="B6" i="16"/>
  <c r="B23" i="41"/>
  <c r="I6" i="19"/>
  <c r="B6" i="17"/>
  <c r="B13" i="15"/>
  <c r="B6" i="23"/>
  <c r="I6" i="38"/>
  <c r="B6" i="19"/>
  <c r="B6" i="21"/>
  <c r="B7" i="22"/>
  <c r="B6" i="22"/>
  <c r="I8" i="22"/>
  <c r="I6" i="22"/>
  <c r="I14" i="38"/>
  <c r="I12" i="38"/>
  <c r="B8" i="38"/>
  <c r="I15" i="38"/>
  <c r="B8" i="43"/>
  <c r="B8" i="42"/>
  <c r="I8" i="42"/>
  <c r="I4" i="40"/>
  <c r="I9" i="38" l="1"/>
  <c r="I10" i="38"/>
  <c r="B25" i="41"/>
  <c r="I25" i="41"/>
  <c r="I9" i="43"/>
  <c r="B9" i="43"/>
  <c r="B23" i="42"/>
  <c r="B23" i="43"/>
  <c r="I22" i="42"/>
  <c r="I22" i="43"/>
  <c r="B24" i="43"/>
  <c r="I24" i="43"/>
  <c r="D22" i="42"/>
  <c r="D22" i="43"/>
  <c r="I25" i="43"/>
  <c r="B25" i="43"/>
  <c r="I8" i="43"/>
  <c r="B9" i="42"/>
  <c r="D6" i="20"/>
  <c r="D4" i="43"/>
  <c r="D4" i="42"/>
  <c r="I4" i="42"/>
  <c r="I4" i="43"/>
  <c r="B5" i="42"/>
  <c r="B5" i="43"/>
  <c r="I6" i="43"/>
  <c r="B6" i="43"/>
  <c r="B7" i="43"/>
  <c r="I7" i="43"/>
  <c r="D6" i="17"/>
  <c r="D6" i="19"/>
  <c r="D6" i="21"/>
  <c r="D6" i="25"/>
  <c r="I7" i="41"/>
  <c r="B7" i="41"/>
  <c r="I9" i="25"/>
  <c r="B11" i="42"/>
  <c r="I11" i="42"/>
  <c r="I10" i="42"/>
  <c r="B10" i="42"/>
  <c r="I6" i="41"/>
  <c r="B6" i="41"/>
  <c r="I24" i="41"/>
  <c r="B24" i="41"/>
  <c r="I6" i="40"/>
  <c r="B6" i="40"/>
  <c r="I5" i="40"/>
  <c r="B5" i="40"/>
  <c r="B25" i="40"/>
  <c r="I25" i="40"/>
  <c r="B24" i="42"/>
  <c r="I24" i="42"/>
  <c r="B24" i="40"/>
  <c r="I24" i="40"/>
  <c r="I25" i="42"/>
  <c r="B25" i="42"/>
  <c r="I6" i="42"/>
  <c r="B6" i="42"/>
  <c r="I7" i="42"/>
  <c r="B7" i="42"/>
  <c r="I8" i="25"/>
  <c r="B7" i="25"/>
  <c r="I9" i="23"/>
  <c r="I9" i="17"/>
  <c r="I16" i="15"/>
  <c r="I8" i="16"/>
  <c r="I9" i="19"/>
  <c r="I9" i="20"/>
  <c r="I13" i="19"/>
  <c r="B33" i="22"/>
  <c r="I33" i="22"/>
  <c r="I6" i="15"/>
  <c r="I9" i="21"/>
  <c r="I11" i="16"/>
  <c r="I6" i="17"/>
  <c r="B7" i="19"/>
  <c r="I10" i="16"/>
  <c r="B7" i="17"/>
  <c r="I11" i="17"/>
  <c r="I12" i="21"/>
  <c r="I19" i="15"/>
  <c r="B7" i="23"/>
  <c r="I7" i="16"/>
  <c r="I6" i="21"/>
  <c r="B7" i="21"/>
  <c r="I8" i="21"/>
  <c r="I13" i="20"/>
  <c r="I11" i="19"/>
  <c r="I8" i="20"/>
  <c r="I22" i="15"/>
  <c r="I18" i="15"/>
  <c r="I6" i="16"/>
  <c r="I8" i="17"/>
  <c r="I8" i="19"/>
  <c r="I12" i="19"/>
  <c r="I8" i="23"/>
  <c r="I20" i="15"/>
  <c r="B14" i="15"/>
  <c r="B33" i="15" s="1"/>
  <c r="I11" i="20"/>
  <c r="I21" i="15"/>
  <c r="B7" i="20"/>
  <c r="I13" i="21"/>
  <c r="I11" i="21"/>
  <c r="I6" i="23"/>
  <c r="I11" i="23"/>
  <c r="I17" i="15"/>
  <c r="I15" i="15"/>
  <c r="I6" i="20"/>
  <c r="I10" i="20" l="1"/>
  <c r="I33" i="20" s="1"/>
  <c r="E10" i="20"/>
  <c r="B10" i="20"/>
  <c r="B33" i="20" s="1"/>
  <c r="C10" i="20"/>
  <c r="C10" i="25"/>
  <c r="B10" i="25"/>
  <c r="I10" i="25"/>
  <c r="I33" i="25" s="1"/>
  <c r="E10" i="25"/>
  <c r="C9" i="16"/>
  <c r="I9" i="16"/>
  <c r="I33" i="16" s="1"/>
  <c r="E9" i="16"/>
  <c r="B9" i="16"/>
  <c r="B33" i="16" s="1"/>
  <c r="I11" i="38"/>
  <c r="I33" i="38" s="1"/>
  <c r="C11" i="38"/>
  <c r="B11" i="38"/>
  <c r="B33" i="38" s="1"/>
  <c r="E11" i="38"/>
  <c r="C10" i="23"/>
  <c r="B10" i="23"/>
  <c r="B33" i="23" s="1"/>
  <c r="I10" i="23"/>
  <c r="I33" i="23" s="1"/>
  <c r="E10" i="23"/>
  <c r="I10" i="17"/>
  <c r="I33" i="17" s="1"/>
  <c r="E10" i="17"/>
  <c r="B10" i="17"/>
  <c r="B33" i="17" s="1"/>
  <c r="C10" i="17"/>
  <c r="B33" i="25"/>
  <c r="I10" i="21"/>
  <c r="I33" i="21" s="1"/>
  <c r="E10" i="21"/>
  <c r="C10" i="21"/>
  <c r="B10" i="21"/>
  <c r="B33" i="21" s="1"/>
  <c r="I10" i="19"/>
  <c r="I34" i="19" s="1"/>
  <c r="E10" i="19"/>
  <c r="C10" i="19"/>
  <c r="B10" i="19"/>
  <c r="B34" i="19" s="1"/>
  <c r="B30" i="43"/>
  <c r="B13" i="43"/>
  <c r="I30" i="43"/>
  <c r="I13" i="43"/>
  <c r="B30" i="40"/>
  <c r="I12" i="40"/>
  <c r="I12" i="41"/>
  <c r="B12" i="41"/>
  <c r="B13" i="42"/>
  <c r="I13" i="42"/>
  <c r="I30" i="42"/>
  <c r="B30" i="41"/>
  <c r="I30" i="41"/>
  <c r="B12" i="40"/>
  <c r="B30" i="42"/>
  <c r="I30" i="40"/>
  <c r="P33" i="22"/>
  <c r="I33" i="15"/>
  <c r="P33" i="15" s="1"/>
  <c r="B34" i="35"/>
  <c r="P34" i="35" s="1"/>
  <c r="Q34" i="19" l="1"/>
  <c r="P33" i="16"/>
  <c r="P33" i="20"/>
  <c r="P33" i="17"/>
  <c r="P33" i="38"/>
  <c r="P33" i="25"/>
  <c r="P30" i="43"/>
  <c r="P13" i="43"/>
  <c r="P12" i="40"/>
  <c r="P12" i="41"/>
  <c r="P30" i="40"/>
  <c r="P13" i="42"/>
  <c r="P30" i="41"/>
  <c r="P30" i="42"/>
</calcChain>
</file>

<file path=xl/sharedStrings.xml><?xml version="1.0" encoding="utf-8"?>
<sst xmlns="http://schemas.openxmlformats.org/spreadsheetml/2006/main" count="882" uniqueCount="235">
  <si>
    <t>役員報酬</t>
  </si>
  <si>
    <t>貸付金</t>
  </si>
  <si>
    <t>00005</t>
  </si>
  <si>
    <t>001</t>
  </si>
  <si>
    <t>00006</t>
  </si>
  <si>
    <t>00007</t>
  </si>
  <si>
    <t>00008</t>
  </si>
  <si>
    <t>00098</t>
  </si>
  <si>
    <t>00118</t>
  </si>
  <si>
    <t>00145</t>
  </si>
  <si>
    <t>00152</t>
  </si>
  <si>
    <t>00158</t>
  </si>
  <si>
    <t>00169</t>
  </si>
  <si>
    <t>00178</t>
  </si>
  <si>
    <t>00214</t>
  </si>
  <si>
    <t>00225</t>
  </si>
  <si>
    <t>00237</t>
  </si>
  <si>
    <t>00242</t>
  </si>
  <si>
    <t>00254</t>
  </si>
  <si>
    <t>00271</t>
  </si>
  <si>
    <t>00277</t>
  </si>
  <si>
    <t>00286</t>
  </si>
  <si>
    <t>90006</t>
  </si>
  <si>
    <t>本社</t>
    <rPh sb="0" eb="2">
      <t>ホンシャ</t>
    </rPh>
    <phoneticPr fontId="18"/>
  </si>
  <si>
    <t>大竹支店</t>
    <rPh sb="0" eb="2">
      <t>オオタケ</t>
    </rPh>
    <rPh sb="2" eb="4">
      <t>シテン</t>
    </rPh>
    <phoneticPr fontId="18"/>
  </si>
  <si>
    <t>周南営業所</t>
    <rPh sb="0" eb="5">
      <t>シュウナンエイギョウショ</t>
    </rPh>
    <phoneticPr fontId="18"/>
  </si>
  <si>
    <t>下関営業所</t>
    <rPh sb="0" eb="2">
      <t>シモノセキ</t>
    </rPh>
    <rPh sb="2" eb="5">
      <t>エイギョウショ</t>
    </rPh>
    <phoneticPr fontId="18"/>
  </si>
  <si>
    <t>福祉部</t>
    <rPh sb="0" eb="3">
      <t>フクシブ</t>
    </rPh>
    <phoneticPr fontId="18"/>
  </si>
  <si>
    <t>山口営業所</t>
  </si>
  <si>
    <t>山口営業所</t>
    <rPh sb="0" eb="2">
      <t>ヤマグチ</t>
    </rPh>
    <rPh sb="2" eb="5">
      <t>エイギョウショ</t>
    </rPh>
    <phoneticPr fontId="18"/>
  </si>
  <si>
    <t>周南営業所</t>
    <rPh sb="0" eb="2">
      <t>シュウナン</t>
    </rPh>
    <rPh sb="2" eb="5">
      <t>エイギョウショ</t>
    </rPh>
    <phoneticPr fontId="18"/>
  </si>
  <si>
    <t>宇部営業所</t>
    <rPh sb="0" eb="5">
      <t>ウベエイギョウショ</t>
    </rPh>
    <phoneticPr fontId="18"/>
  </si>
  <si>
    <t>藤井 伸治</t>
  </si>
  <si>
    <t>00103</t>
    <phoneticPr fontId="18"/>
  </si>
  <si>
    <t>振替伝票</t>
    <rPh sb="0" eb="4">
      <t>フリカエデンピョウ</t>
    </rPh>
    <phoneticPr fontId="18"/>
  </si>
  <si>
    <t>係員</t>
    <rPh sb="0" eb="2">
      <t>カカリイン</t>
    </rPh>
    <phoneticPr fontId="18"/>
  </si>
  <si>
    <t>金額</t>
    <rPh sb="0" eb="2">
      <t>キンガク</t>
    </rPh>
    <phoneticPr fontId="18"/>
  </si>
  <si>
    <t>借方科目</t>
    <rPh sb="0" eb="2">
      <t>カリカタ</t>
    </rPh>
    <rPh sb="2" eb="4">
      <t>カモク</t>
    </rPh>
    <phoneticPr fontId="18"/>
  </si>
  <si>
    <t>適用</t>
    <rPh sb="0" eb="2">
      <t>テキヨウ</t>
    </rPh>
    <phoneticPr fontId="18"/>
  </si>
  <si>
    <t>貸方科目</t>
    <rPh sb="0" eb="4">
      <t>カシカタカモク</t>
    </rPh>
    <phoneticPr fontId="18"/>
  </si>
  <si>
    <t>役員報酬</t>
    <rPh sb="0" eb="2">
      <t>ヤクイン</t>
    </rPh>
    <rPh sb="2" eb="4">
      <t>ホウシュウ</t>
    </rPh>
    <phoneticPr fontId="18"/>
  </si>
  <si>
    <t>四国銀行普通預金</t>
    <rPh sb="0" eb="4">
      <t>シコクギンコウ</t>
    </rPh>
    <rPh sb="4" eb="8">
      <t>フツウヨキン</t>
    </rPh>
    <phoneticPr fontId="18"/>
  </si>
  <si>
    <t>給料</t>
    <rPh sb="0" eb="2">
      <t>キュウリョウ</t>
    </rPh>
    <phoneticPr fontId="18"/>
  </si>
  <si>
    <t>厚生費</t>
    <rPh sb="0" eb="3">
      <t>コウセイヒ</t>
    </rPh>
    <phoneticPr fontId="18"/>
  </si>
  <si>
    <t>通　勤　手　当</t>
    <rPh sb="0" eb="1">
      <t>ツウ</t>
    </rPh>
    <rPh sb="2" eb="3">
      <t>ツトム</t>
    </rPh>
    <rPh sb="4" eb="5">
      <t>テ</t>
    </rPh>
    <rPh sb="6" eb="7">
      <t>トウ</t>
    </rPh>
    <phoneticPr fontId="18"/>
  </si>
  <si>
    <t>雇用保険　個人負担分</t>
    <rPh sb="0" eb="4">
      <t>コヨウホケン</t>
    </rPh>
    <rPh sb="5" eb="10">
      <t>コジンフタンブン</t>
    </rPh>
    <phoneticPr fontId="18"/>
  </si>
  <si>
    <t>法定福利費</t>
    <rPh sb="0" eb="4">
      <t>ホウテイフクリ</t>
    </rPh>
    <rPh sb="4" eb="5">
      <t>ヒ</t>
    </rPh>
    <phoneticPr fontId="18"/>
  </si>
  <si>
    <t>社会保険　個人負担分</t>
    <rPh sb="0" eb="2">
      <t>シャカイ</t>
    </rPh>
    <rPh sb="2" eb="4">
      <t>ホケン</t>
    </rPh>
    <rPh sb="5" eb="10">
      <t>コジンフタンブン</t>
    </rPh>
    <phoneticPr fontId="18"/>
  </si>
  <si>
    <t>源 泉 所 得 税</t>
    <rPh sb="0" eb="1">
      <t>ミナモト</t>
    </rPh>
    <rPh sb="2" eb="3">
      <t>イズミ</t>
    </rPh>
    <rPh sb="4" eb="5">
      <t>ショ</t>
    </rPh>
    <rPh sb="6" eb="7">
      <t>エ</t>
    </rPh>
    <rPh sb="8" eb="9">
      <t>ゼイ</t>
    </rPh>
    <phoneticPr fontId="18"/>
  </si>
  <si>
    <t>預り金</t>
    <rPh sb="0" eb="1">
      <t>アズカ</t>
    </rPh>
    <rPh sb="2" eb="3">
      <t>キン</t>
    </rPh>
    <phoneticPr fontId="18"/>
  </si>
  <si>
    <t>住 民 税</t>
    <rPh sb="0" eb="1">
      <t>ジュウ</t>
    </rPh>
    <rPh sb="2" eb="3">
      <t>タミ</t>
    </rPh>
    <rPh sb="4" eb="5">
      <t>ゼイ</t>
    </rPh>
    <phoneticPr fontId="18"/>
  </si>
  <si>
    <t>親 和 会 費</t>
    <rPh sb="0" eb="1">
      <t>オヤ</t>
    </rPh>
    <rPh sb="2" eb="3">
      <t>ワ</t>
    </rPh>
    <rPh sb="4" eb="5">
      <t>カイ</t>
    </rPh>
    <rPh sb="6" eb="7">
      <t>ヒ</t>
    </rPh>
    <phoneticPr fontId="18"/>
  </si>
  <si>
    <t>旅 行 会 費</t>
    <rPh sb="0" eb="1">
      <t>タビ</t>
    </rPh>
    <rPh sb="2" eb="3">
      <t>ギョウ</t>
    </rPh>
    <rPh sb="4" eb="5">
      <t>カイ</t>
    </rPh>
    <rPh sb="6" eb="7">
      <t>ヒ</t>
    </rPh>
    <phoneticPr fontId="18"/>
  </si>
  <si>
    <t>ゴ ル フ 会 費</t>
    <rPh sb="6" eb="7">
      <t>カイ</t>
    </rPh>
    <rPh sb="8" eb="9">
      <t>ヒ</t>
    </rPh>
    <phoneticPr fontId="18"/>
  </si>
  <si>
    <t>財 形 預 金</t>
    <rPh sb="0" eb="1">
      <t>ザイ</t>
    </rPh>
    <rPh sb="2" eb="3">
      <t>カタチ</t>
    </rPh>
    <rPh sb="4" eb="5">
      <t>アズカリ</t>
    </rPh>
    <rPh sb="6" eb="7">
      <t>キン</t>
    </rPh>
    <phoneticPr fontId="18"/>
  </si>
  <si>
    <t>大竹支店</t>
    <rPh sb="0" eb="4">
      <t>オオタケシテン</t>
    </rPh>
    <phoneticPr fontId="18"/>
  </si>
  <si>
    <t>合　　　　　計</t>
    <rPh sb="0" eb="1">
      <t>ゴウ</t>
    </rPh>
    <rPh sb="6" eb="7">
      <t>ケイ</t>
    </rPh>
    <phoneticPr fontId="18"/>
  </si>
  <si>
    <t>00008</t>
    <phoneticPr fontId="18"/>
  </si>
  <si>
    <t>00225</t>
    <phoneticPr fontId="18"/>
  </si>
  <si>
    <t>00074</t>
    <phoneticPr fontId="18"/>
  </si>
  <si>
    <t>00241</t>
    <phoneticPr fontId="18"/>
  </si>
  <si>
    <t>貸付金</t>
    <rPh sb="0" eb="3">
      <t>カシツケキン</t>
    </rPh>
    <phoneticPr fontId="18"/>
  </si>
  <si>
    <t>受 取 利 息</t>
    <rPh sb="0" eb="1">
      <t>ウケ</t>
    </rPh>
    <rPh sb="2" eb="3">
      <t>トリ</t>
    </rPh>
    <rPh sb="4" eb="5">
      <t>リ</t>
    </rPh>
    <rPh sb="6" eb="7">
      <t>イキ</t>
    </rPh>
    <phoneticPr fontId="18"/>
  </si>
  <si>
    <t>ゴルフ会費</t>
    <rPh sb="3" eb="5">
      <t>カイヒ</t>
    </rPh>
    <phoneticPr fontId="18"/>
  </si>
  <si>
    <t>下関営業所</t>
    <phoneticPr fontId="18"/>
  </si>
  <si>
    <t>00152</t>
    <phoneticPr fontId="18"/>
  </si>
  <si>
    <t>00254</t>
    <phoneticPr fontId="18"/>
  </si>
  <si>
    <t>00183</t>
    <phoneticPr fontId="18"/>
  </si>
  <si>
    <t>給料</t>
  </si>
  <si>
    <t>厚生費</t>
  </si>
  <si>
    <t>通　勤　手　当</t>
  </si>
  <si>
    <t>雇用保険　個人負担分</t>
  </si>
  <si>
    <t>源 泉 所 得 税</t>
  </si>
  <si>
    <t>親 和 会 費</t>
  </si>
  <si>
    <t>法定福利費</t>
  </si>
  <si>
    <t>預り金</t>
  </si>
  <si>
    <t>90010</t>
    <phoneticPr fontId="18"/>
  </si>
  <si>
    <t>90006</t>
    <phoneticPr fontId="18"/>
  </si>
  <si>
    <t>承認印</t>
    <rPh sb="0" eb="3">
      <t>ショウニンイン</t>
    </rPh>
    <phoneticPr fontId="18"/>
  </si>
  <si>
    <t>福祉部</t>
    <rPh sb="2" eb="3">
      <t>ブ</t>
    </rPh>
    <phoneticPr fontId="18"/>
  </si>
  <si>
    <t>本店</t>
    <rPh sb="0" eb="2">
      <t>ホンテン</t>
    </rPh>
    <phoneticPr fontId="18"/>
  </si>
  <si>
    <t>法定福利費</t>
    <rPh sb="0" eb="2">
      <t>ホウテイ</t>
    </rPh>
    <rPh sb="2" eb="5">
      <t>フクリヒ</t>
    </rPh>
    <phoneticPr fontId="18"/>
  </si>
  <si>
    <t>法定福利費</t>
    <rPh sb="0" eb="5">
      <t>ホウテイフクリヒ</t>
    </rPh>
    <phoneticPr fontId="18"/>
  </si>
  <si>
    <t>本店</t>
  </si>
  <si>
    <t>社会保険　個人負担分</t>
  </si>
  <si>
    <t>親和会費　整理</t>
    <rPh sb="0" eb="3">
      <t>シンワカイ</t>
    </rPh>
    <rPh sb="3" eb="4">
      <t>ヒ</t>
    </rPh>
    <rPh sb="5" eb="7">
      <t>セイリ</t>
    </rPh>
    <phoneticPr fontId="18"/>
  </si>
  <si>
    <t>山銀和木（普）</t>
    <rPh sb="0" eb="2">
      <t>ヤマギン</t>
    </rPh>
    <rPh sb="2" eb="4">
      <t>ワキ</t>
    </rPh>
    <rPh sb="5" eb="6">
      <t>フ</t>
    </rPh>
    <phoneticPr fontId="18"/>
  </si>
  <si>
    <t>山口営業所</t>
    <rPh sb="0" eb="5">
      <t>ヤマグチエイギョウショ</t>
    </rPh>
    <phoneticPr fontId="18"/>
  </si>
  <si>
    <t>本店　パート</t>
    <rPh sb="0" eb="2">
      <t>ホンテン</t>
    </rPh>
    <phoneticPr fontId="18"/>
  </si>
  <si>
    <t>福祉部　パート</t>
    <rPh sb="0" eb="3">
      <t>フクシブ</t>
    </rPh>
    <phoneticPr fontId="18"/>
  </si>
  <si>
    <t>大竹ファマシー</t>
    <rPh sb="0" eb="2">
      <t>オオタケ</t>
    </rPh>
    <phoneticPr fontId="18"/>
  </si>
  <si>
    <t>大竹ファマシー　パート</t>
    <rPh sb="0" eb="2">
      <t>オオタケ</t>
    </rPh>
    <phoneticPr fontId="18"/>
  </si>
  <si>
    <t>大竹ファマシー　新町店</t>
    <rPh sb="0" eb="2">
      <t>オオタケ</t>
    </rPh>
    <rPh sb="8" eb="11">
      <t>シンマチテン</t>
    </rPh>
    <phoneticPr fontId="18"/>
  </si>
  <si>
    <t>大竹ファマシー　新町店　パート</t>
    <rPh sb="0" eb="2">
      <t>オオタケ</t>
    </rPh>
    <rPh sb="8" eb="11">
      <t>シンマチテン</t>
    </rPh>
    <phoneticPr fontId="18"/>
  </si>
  <si>
    <t>（株）大竹ファマシー</t>
    <rPh sb="1" eb="2">
      <t>カブ</t>
    </rPh>
    <rPh sb="3" eb="5">
      <t>オオタケ</t>
    </rPh>
    <phoneticPr fontId="18"/>
  </si>
  <si>
    <t>親和会費</t>
    <rPh sb="0" eb="4">
      <t>シンワカイヒ</t>
    </rPh>
    <phoneticPr fontId="18"/>
  </si>
  <si>
    <t>親和会費　パート</t>
    <rPh sb="0" eb="4">
      <t>シンワカイヒ</t>
    </rPh>
    <phoneticPr fontId="18"/>
  </si>
  <si>
    <t>親和会費　新町店</t>
    <rPh sb="0" eb="4">
      <t>シンワカイヒ</t>
    </rPh>
    <rPh sb="5" eb="8">
      <t>シンマチテン</t>
    </rPh>
    <phoneticPr fontId="18"/>
  </si>
  <si>
    <t>親和会費　新町店　パート</t>
    <rPh sb="0" eb="4">
      <t>シンワカイヒ</t>
    </rPh>
    <rPh sb="5" eb="8">
      <t>シンマチテン</t>
    </rPh>
    <phoneticPr fontId="18"/>
  </si>
  <si>
    <t>財形預金　整理</t>
    <rPh sb="0" eb="2">
      <t>ザイケイ</t>
    </rPh>
    <rPh sb="2" eb="4">
      <t>ヨキン</t>
    </rPh>
    <rPh sb="5" eb="7">
      <t>セイリ</t>
    </rPh>
    <phoneticPr fontId="18"/>
  </si>
  <si>
    <t>広銀大竹普通</t>
    <rPh sb="0" eb="1">
      <t>ヒロ</t>
    </rPh>
    <rPh sb="1" eb="2">
      <t>ギン</t>
    </rPh>
    <rPh sb="2" eb="4">
      <t>オオタケ</t>
    </rPh>
    <rPh sb="4" eb="6">
      <t>フツウ</t>
    </rPh>
    <phoneticPr fontId="18"/>
  </si>
  <si>
    <t>雑収入</t>
  </si>
  <si>
    <t>旅行会費　整理</t>
    <rPh sb="0" eb="2">
      <t>リョコウ</t>
    </rPh>
    <rPh sb="2" eb="3">
      <t>カイ</t>
    </rPh>
    <rPh sb="3" eb="4">
      <t>ヒ</t>
    </rPh>
    <rPh sb="5" eb="7">
      <t>セイリ</t>
    </rPh>
    <phoneticPr fontId="18"/>
  </si>
  <si>
    <t>ゴルフ会費　整理</t>
    <rPh sb="3" eb="5">
      <t>カイヒ</t>
    </rPh>
    <rPh sb="4" eb="5">
      <t>ヒ</t>
    </rPh>
    <rPh sb="6" eb="8">
      <t>セイリ</t>
    </rPh>
    <phoneticPr fontId="18"/>
  </si>
  <si>
    <t>　　　　　　　　　　　　　　　　　　　　　　　　　　　　　　　　　　　　　　　</t>
    <phoneticPr fontId="18"/>
  </si>
  <si>
    <t>00178</t>
    <phoneticPr fontId="18"/>
  </si>
  <si>
    <t>ゴ ル フ 会 費</t>
  </si>
  <si>
    <t>宇部営業所</t>
  </si>
  <si>
    <t>住 民 税</t>
  </si>
  <si>
    <t>財 形 預 金</t>
  </si>
  <si>
    <t>受 取 利 息</t>
  </si>
  <si>
    <t>四国銀行普通預金</t>
  </si>
  <si>
    <t>00118</t>
    <phoneticPr fontId="18"/>
  </si>
  <si>
    <t>大竹支店</t>
  </si>
  <si>
    <t>社会保険　個人負担分</t>
    <rPh sb="0" eb="2">
      <t>シャカイ</t>
    </rPh>
    <phoneticPr fontId="18"/>
  </si>
  <si>
    <t>福祉部</t>
    <rPh sb="0" eb="2">
      <t>フクシ</t>
    </rPh>
    <rPh sb="2" eb="3">
      <t>ブ</t>
    </rPh>
    <phoneticPr fontId="18"/>
  </si>
  <si>
    <t xml:space="preserve">    </t>
    <phoneticPr fontId="18"/>
  </si>
  <si>
    <t>和木</t>
    <rPh sb="0" eb="2">
      <t>ワキ</t>
    </rPh>
    <phoneticPr fontId="18"/>
  </si>
  <si>
    <t>本社　パート</t>
    <rPh sb="0" eb="2">
      <t>ホンシャ</t>
    </rPh>
    <phoneticPr fontId="18"/>
  </si>
  <si>
    <t>00108</t>
    <phoneticPr fontId="18"/>
  </si>
  <si>
    <t>00335</t>
  </si>
  <si>
    <t>医薬品事業売上</t>
  </si>
  <si>
    <t>税区分</t>
    <rPh sb="0" eb="3">
      <t>ゼイクブン</t>
    </rPh>
    <phoneticPr fontId="18"/>
  </si>
  <si>
    <t>乙</t>
    <rPh sb="0" eb="1">
      <t>オツ</t>
    </rPh>
    <phoneticPr fontId="18"/>
  </si>
  <si>
    <t>甲</t>
  </si>
  <si>
    <t>甲</t>
    <rPh sb="0" eb="1">
      <t>コウ</t>
    </rPh>
    <phoneticPr fontId="18"/>
  </si>
  <si>
    <t>社員
コード</t>
    <phoneticPr fontId="18"/>
  </si>
  <si>
    <t>部門
コード</t>
    <phoneticPr fontId="18"/>
  </si>
  <si>
    <t>備考</t>
    <rPh sb="0" eb="2">
      <t>ビコウ</t>
    </rPh>
    <phoneticPr fontId="18"/>
  </si>
  <si>
    <t>月次減税額の控除</t>
    <rPh sb="0" eb="2">
      <t>ゲツジ</t>
    </rPh>
    <rPh sb="2" eb="5">
      <t>ゲンゼイガク</t>
    </rPh>
    <rPh sb="6" eb="8">
      <t>コウジョ</t>
    </rPh>
    <phoneticPr fontId="18"/>
  </si>
  <si>
    <t>控除前
税額</t>
    <rPh sb="0" eb="3">
      <t>コウジョマエ</t>
    </rPh>
    <rPh sb="4" eb="6">
      <t>ゼイガク</t>
    </rPh>
    <phoneticPr fontId="18"/>
  </si>
  <si>
    <t>①</t>
    <phoneticPr fontId="18"/>
  </si>
  <si>
    <t>②</t>
    <phoneticPr fontId="18"/>
  </si>
  <si>
    <t>③</t>
    <phoneticPr fontId="18"/>
  </si>
  <si>
    <t>④</t>
    <phoneticPr fontId="18"/>
  </si>
  <si>
    <t>⑤</t>
    <phoneticPr fontId="18"/>
  </si>
  <si>
    <t>⑥</t>
    <phoneticPr fontId="18"/>
  </si>
  <si>
    <t>⑦</t>
    <phoneticPr fontId="18"/>
  </si>
  <si>
    <t xml:space="preserve">
受給者の氏名</t>
    <rPh sb="1" eb="2">
      <t>ジュ</t>
    </rPh>
    <phoneticPr fontId="18"/>
  </si>
  <si>
    <t>部門名</t>
    <rPh sb="0" eb="2">
      <t>ブモン</t>
    </rPh>
    <rPh sb="2" eb="3">
      <t>メイ</t>
    </rPh>
    <phoneticPr fontId="18"/>
  </si>
  <si>
    <t>⑧</t>
    <phoneticPr fontId="18"/>
  </si>
  <si>
    <t>基準日在職者
(2024年6月1日)</t>
    <rPh sb="3" eb="6">
      <t>ザイショクシャ</t>
    </rPh>
    <phoneticPr fontId="18"/>
  </si>
  <si>
    <r>
      <t xml:space="preserve">月次減税額
受給者本人＋
</t>
    </r>
    <r>
      <rPr>
        <sz val="7"/>
        <color theme="1"/>
        <rFont val="游ゴシック"/>
        <family val="3"/>
        <charset val="128"/>
        <scheme val="minor"/>
      </rPr>
      <t>①の人数×30,000円</t>
    </r>
    <rPh sb="0" eb="2">
      <t>ゲツジ</t>
    </rPh>
    <rPh sb="2" eb="5">
      <t>ゲンゼイガク</t>
    </rPh>
    <rPh sb="6" eb="9">
      <t>ジュキュウシャ</t>
    </rPh>
    <rPh sb="9" eb="11">
      <t>ホンニン</t>
    </rPh>
    <rPh sb="15" eb="17">
      <t>ニンズウ</t>
    </rPh>
    <rPh sb="24" eb="25">
      <t>エン</t>
    </rPh>
    <phoneticPr fontId="18"/>
  </si>
  <si>
    <t>月次控除額
合計</t>
    <rPh sb="0" eb="2">
      <t>ゲツジ</t>
    </rPh>
    <rPh sb="2" eb="5">
      <t>コウジョガク</t>
    </rPh>
    <rPh sb="6" eb="8">
      <t>ゴウケイ</t>
    </rPh>
    <phoneticPr fontId="18"/>
  </si>
  <si>
    <t>②のうち
③から控除
した金額</t>
    <rPh sb="8" eb="10">
      <t>コウジョ</t>
    </rPh>
    <rPh sb="13" eb="15">
      <t>キンガク</t>
    </rPh>
    <phoneticPr fontId="18"/>
  </si>
  <si>
    <t>⑤のうち
⑥から控除
した金額</t>
    <rPh sb="8" eb="10">
      <t>コウジョ</t>
    </rPh>
    <rPh sb="13" eb="15">
      <t>キンガク</t>
    </rPh>
    <phoneticPr fontId="18"/>
  </si>
  <si>
    <t>⑨</t>
    <phoneticPr fontId="18"/>
  </si>
  <si>
    <t>⑩</t>
    <phoneticPr fontId="18"/>
  </si>
  <si>
    <t>⑪</t>
    <phoneticPr fontId="18"/>
  </si>
  <si>
    <t>⑫</t>
    <phoneticPr fontId="18"/>
  </si>
  <si>
    <t>⑬</t>
    <phoneticPr fontId="18"/>
  </si>
  <si>
    <t>⑭</t>
    <phoneticPr fontId="18"/>
  </si>
  <si>
    <t>⑮</t>
    <phoneticPr fontId="18"/>
  </si>
  <si>
    <t>同一生計
配偶者と
扶養親族の数</t>
    <rPh sb="0" eb="4">
      <t>ドウイツセイケイ</t>
    </rPh>
    <rPh sb="5" eb="8">
      <t>ハイグウシャ</t>
    </rPh>
    <rPh sb="10" eb="12">
      <t>フヨウ</t>
    </rPh>
    <rPh sb="12" eb="14">
      <t>シンゾク</t>
    </rPh>
    <rPh sb="15" eb="16">
      <t>カズ</t>
    </rPh>
    <phoneticPr fontId="18"/>
  </si>
  <si>
    <t>控除しきれ
ない金額
（② - ④）</t>
    <rPh sb="0" eb="2">
      <t>コウジョ</t>
    </rPh>
    <rPh sb="8" eb="10">
      <t>キンガク</t>
    </rPh>
    <phoneticPr fontId="18"/>
  </si>
  <si>
    <t>控除しきれ
ない金額
（⑤ - ⑦）</t>
    <rPh sb="0" eb="2">
      <t>コウジョ</t>
    </rPh>
    <rPh sb="8" eb="10">
      <t>キンガク</t>
    </rPh>
    <phoneticPr fontId="18"/>
  </si>
  <si>
    <r>
      <t xml:space="preserve">月次減税額の計算
</t>
    </r>
    <r>
      <rPr>
        <sz val="8"/>
        <color theme="1"/>
        <rFont val="游ゴシック"/>
        <family val="3"/>
        <charset val="128"/>
        <scheme val="minor"/>
      </rPr>
      <t>扶養の基準：2024年12月31日</t>
    </r>
    <rPh sb="0" eb="2">
      <t>ゲツジ</t>
    </rPh>
    <rPh sb="2" eb="5">
      <t>ゲンゼイガク</t>
    </rPh>
    <rPh sb="6" eb="8">
      <t>ケイサン</t>
    </rPh>
    <rPh sb="9" eb="11">
      <t>フヨウ</t>
    </rPh>
    <rPh sb="12" eb="14">
      <t>キジュン</t>
    </rPh>
    <rPh sb="19" eb="20">
      <t>ネン</t>
    </rPh>
    <rPh sb="22" eb="23">
      <t>ガツ</t>
    </rPh>
    <rPh sb="25" eb="26">
      <t>ヒ</t>
    </rPh>
    <phoneticPr fontId="18"/>
  </si>
  <si>
    <t>⑧のうち
⑨から控除
した金額</t>
    <phoneticPr fontId="18"/>
  </si>
  <si>
    <t>⑪のうち
⑫から控除
した金額</t>
    <phoneticPr fontId="18"/>
  </si>
  <si>
    <t>⑭のうち
⑮から控除
した金額</t>
    <phoneticPr fontId="18"/>
  </si>
  <si>
    <t>⑰のうち
⑱から控除
した金額</t>
    <phoneticPr fontId="18"/>
  </si>
  <si>
    <t>⑯</t>
    <phoneticPr fontId="18"/>
  </si>
  <si>
    <t>⑰</t>
    <phoneticPr fontId="18"/>
  </si>
  <si>
    <t>⑱</t>
    <phoneticPr fontId="18"/>
  </si>
  <si>
    <t>⑲</t>
    <phoneticPr fontId="18"/>
  </si>
  <si>
    <t>⑳</t>
    <phoneticPr fontId="18"/>
  </si>
  <si>
    <t>㉑</t>
    <phoneticPr fontId="18"/>
  </si>
  <si>
    <t>㉒</t>
    <phoneticPr fontId="18"/>
  </si>
  <si>
    <t>㉓</t>
    <phoneticPr fontId="18"/>
  </si>
  <si>
    <t>㉔</t>
    <phoneticPr fontId="18"/>
  </si>
  <si>
    <t>㉕</t>
    <phoneticPr fontId="18"/>
  </si>
  <si>
    <t>㉖</t>
    <phoneticPr fontId="18"/>
  </si>
  <si>
    <t>㉗</t>
    <phoneticPr fontId="18"/>
  </si>
  <si>
    <t>㉘</t>
    <phoneticPr fontId="18"/>
  </si>
  <si>
    <t>㉙</t>
    <phoneticPr fontId="18"/>
  </si>
  <si>
    <t>控除しきれ
ない金額
（⑧ - ⑩）</t>
    <rPh sb="0" eb="2">
      <t>コウジョ</t>
    </rPh>
    <rPh sb="8" eb="10">
      <t>キンガク</t>
    </rPh>
    <phoneticPr fontId="18"/>
  </si>
  <si>
    <t>控除しきれ
ない金額
（⑪ - ⑬）</t>
    <rPh sb="0" eb="2">
      <t>コウジョ</t>
    </rPh>
    <rPh sb="8" eb="10">
      <t>キンガク</t>
    </rPh>
    <phoneticPr fontId="18"/>
  </si>
  <si>
    <t>控除しきれ
ない金額
（⑭ - ⑯）</t>
    <rPh sb="0" eb="2">
      <t>コウジョ</t>
    </rPh>
    <rPh sb="8" eb="10">
      <t>キンガク</t>
    </rPh>
    <phoneticPr fontId="18"/>
  </si>
  <si>
    <t>控除しきれ
ない金額
（⑰ - ⑲）</t>
    <rPh sb="0" eb="2">
      <t>コウジョ</t>
    </rPh>
    <rPh sb="8" eb="10">
      <t>キンガク</t>
    </rPh>
    <phoneticPr fontId="18"/>
  </si>
  <si>
    <t>控除しきれ
ない金額
（⑳ - ㉒）</t>
    <rPh sb="0" eb="2">
      <t>コウジョ</t>
    </rPh>
    <rPh sb="8" eb="10">
      <t>キンガク</t>
    </rPh>
    <phoneticPr fontId="18"/>
  </si>
  <si>
    <t>控除しきれ
ない金額
（㉓ - ㉕）</t>
    <rPh sb="0" eb="2">
      <t>コウジョ</t>
    </rPh>
    <rPh sb="8" eb="10">
      <t>キンガク</t>
    </rPh>
    <phoneticPr fontId="18"/>
  </si>
  <si>
    <t>控除しきれ
ない金額
（㉖ - ㉘）</t>
    <rPh sb="0" eb="2">
      <t>コウジョ</t>
    </rPh>
    <rPh sb="8" eb="10">
      <t>キンガク</t>
    </rPh>
    <phoneticPr fontId="18"/>
  </si>
  <si>
    <t>⑳のうち
㉑から控除
した金額</t>
    <phoneticPr fontId="18"/>
  </si>
  <si>
    <t>㉓のうち
㉔から控除
した金額</t>
    <phoneticPr fontId="18"/>
  </si>
  <si>
    <t>㉖のうち
㉗から控除
した金額</t>
    <phoneticPr fontId="18"/>
  </si>
  <si>
    <t>00001</t>
    <phoneticPr fontId="18"/>
  </si>
  <si>
    <t>00002</t>
    <phoneticPr fontId="18"/>
  </si>
  <si>
    <t>00003</t>
    <phoneticPr fontId="18"/>
  </si>
  <si>
    <t>00004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</si>
  <si>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</si>
  <si>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</si>
  <si>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</si>
  <si>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</si>
  <si>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</si>
  <si>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</si>
  <si>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</si>
  <si>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</si>
  <si>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</si>
  <si>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</si>
  <si>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</si>
  <si>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/>
  </si>
  <si>
    <t>社員A</t>
    <rPh sb="0" eb="2">
      <t>シャイン</t>
    </rPh>
    <phoneticPr fontId="18"/>
  </si>
  <si>
    <t>社員B</t>
    <rPh sb="0" eb="2">
      <t>シャイン</t>
    </rPh>
    <phoneticPr fontId="18"/>
  </si>
  <si>
    <t>社員C</t>
    <rPh sb="0" eb="2">
      <t>シャイン</t>
    </rPh>
    <phoneticPr fontId="18"/>
  </si>
  <si>
    <t>社員D</t>
    <rPh sb="0" eb="2">
      <t>シャイン</t>
    </rPh>
    <phoneticPr fontId="18"/>
  </si>
  <si>
    <t>社員E</t>
    <rPh sb="0" eb="2">
      <t>シャイン</t>
    </rPh>
    <phoneticPr fontId="18"/>
  </si>
  <si>
    <t>社員F</t>
    <rPh sb="0" eb="2">
      <t>シャイン</t>
    </rPh>
    <phoneticPr fontId="18"/>
  </si>
  <si>
    <t>社員G</t>
    <rPh sb="0" eb="2">
      <t>シャイン</t>
    </rPh>
    <phoneticPr fontId="18"/>
  </si>
  <si>
    <t>社員H</t>
    <rPh sb="0" eb="2">
      <t>シャイン</t>
    </rPh>
    <phoneticPr fontId="18"/>
  </si>
  <si>
    <t>社員I</t>
    <rPh sb="0" eb="2">
      <t>シャイン</t>
    </rPh>
    <phoneticPr fontId="18"/>
  </si>
  <si>
    <t>社員J</t>
    <rPh sb="0" eb="2">
      <t>シャイン</t>
    </rPh>
    <phoneticPr fontId="18"/>
  </si>
  <si>
    <t>社員K</t>
    <rPh sb="0" eb="2">
      <t>シャイン</t>
    </rPh>
    <phoneticPr fontId="18"/>
  </si>
  <si>
    <t>社員L</t>
    <rPh sb="0" eb="2">
      <t>シャイン</t>
    </rPh>
    <phoneticPr fontId="18"/>
  </si>
  <si>
    <t>00020</t>
    <phoneticPr fontId="18"/>
  </si>
  <si>
    <t>社員M</t>
    <rPh sb="0" eb="2">
      <t>シャイン</t>
    </rPh>
    <phoneticPr fontId="18"/>
  </si>
  <si>
    <t>社員N</t>
    <rPh sb="0" eb="2">
      <t>シャイン</t>
    </rPh>
    <phoneticPr fontId="18"/>
  </si>
  <si>
    <t>社員O</t>
    <rPh sb="0" eb="2">
      <t>シャイン</t>
    </rPh>
    <phoneticPr fontId="18"/>
  </si>
  <si>
    <t>社員P</t>
    <rPh sb="0" eb="2">
      <t>シャイン</t>
    </rPh>
    <phoneticPr fontId="18"/>
  </si>
  <si>
    <t>社員Q</t>
    <rPh sb="0" eb="2">
      <t>シャイン</t>
    </rPh>
    <phoneticPr fontId="18"/>
  </si>
  <si>
    <t>社員R</t>
    <rPh sb="0" eb="2">
      <t>シャイン</t>
    </rPh>
    <phoneticPr fontId="18"/>
  </si>
  <si>
    <t>社員S</t>
    <rPh sb="0" eb="2">
      <t>シャイン</t>
    </rPh>
    <phoneticPr fontId="18"/>
  </si>
  <si>
    <t>社員T</t>
    <rPh sb="0" eb="2">
      <t>シャイン</t>
    </rPh>
    <phoneticPr fontId="18"/>
  </si>
  <si>
    <t>002</t>
    <phoneticPr fontId="18"/>
  </si>
  <si>
    <t>営業部</t>
    <rPh sb="0" eb="3">
      <t>エイギョウブ</t>
    </rPh>
    <phoneticPr fontId="18"/>
  </si>
  <si>
    <t>経理部</t>
    <rPh sb="0" eb="3">
      <t>ケイリブ</t>
    </rPh>
    <phoneticPr fontId="18"/>
  </si>
  <si>
    <t>003</t>
    <phoneticPr fontId="18"/>
  </si>
  <si>
    <t>人事部</t>
    <rPh sb="0" eb="3">
      <t>ジンジブ</t>
    </rPh>
    <phoneticPr fontId="18"/>
  </si>
  <si>
    <t>004</t>
    <phoneticPr fontId="18"/>
  </si>
  <si>
    <t>総務部</t>
    <rPh sb="0" eb="3">
      <t>ソウムブ</t>
    </rPh>
    <phoneticPr fontId="18"/>
  </si>
  <si>
    <t>005</t>
    <phoneticPr fontId="18"/>
  </si>
  <si>
    <t>006</t>
    <phoneticPr fontId="18"/>
  </si>
  <si>
    <t>業務部</t>
    <rPh sb="0" eb="3">
      <t>ギョウムブ</t>
    </rPh>
    <phoneticPr fontId="18"/>
  </si>
  <si>
    <t>吉村 徳和</t>
  </si>
  <si>
    <t>各人別控除事績簿</t>
    <phoneticPr fontId="18"/>
  </si>
  <si>
    <t>未減税額</t>
    <rPh sb="0" eb="1">
      <t>ミ</t>
    </rPh>
    <rPh sb="1" eb="3">
      <t>ゲンゼイ</t>
    </rPh>
    <rPh sb="3" eb="4">
      <t>ガク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</si>
</sst>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[$]ggge&quot;年&quot;m&quot;月&quot;d&quot;日&quot;;@" x16r2:formatCode16="[$-ja-JP-x-gannen]ggge&quot;年&quot;m&quot;月&quot;d&quot;日&quot;;@"/>
    <numFmt numFmtId="177" formatCode="#,##0_ "/>
    <numFmt numFmtId="178" formatCode="#,###;[Red]\-#,###"/>
    <numFmt numFmtId="179" formatCode="#,###"/>
    <numFmt numFmtId="180" formatCode="#,##0_);[Red]\(#,##0\)"/>
    <numFmt numFmtId="181" formatCode="0&quot;人&quot;"/>
    <numFmt numFmtId="182" formatCode="yyyy&quot;年&quot;m&quot;月&quot;;@"/>
    <numFmt numFmtId="183" formatCode="yyyy&quot;年&quot;m&quot;月賞与&quot;"/>
    <numFmt numFmtId="184" formatCode="yyyy&quot;年&quot;m&quot;月給与&quot;"/>
    <numFmt numFmtId="185" formatCode="#,##0_ ;[Red]\-#,##0\ "/>
  </numFmts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3" fillId="0" borderId="0" xfId="0" applyFont="1">
      <alignment vertical="center"/>
    </xf>
    <xf numFmtId="0" fontId="23" fillId="0" borderId="15" xfId="0" applyFont="1" applyBorder="1" applyAlignment="1">
      <alignment horizontal="center" vertical="center"/>
    </xf>
    <xf numFmtId="176" fontId="24" fillId="0" borderId="0" xfId="0" applyNumberFormat="1" applyFont="1">
      <alignment vertical="center"/>
    </xf>
    <xf numFmtId="58" fontId="23" fillId="0" borderId="0" xfId="0" applyNumberFormat="1" applyFont="1">
      <alignment vertical="center"/>
    </xf>
    <xf numFmtId="177" fontId="20" fillId="0" borderId="0" xfId="0" applyNumberFormat="1" applyFont="1">
      <alignment vertical="center"/>
    </xf>
    <xf numFmtId="0" fontId="20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38" fontId="23" fillId="0" borderId="16" xfId="42" applyFont="1" applyBorder="1">
      <alignment vertical="center"/>
    </xf>
    <xf numFmtId="0" fontId="23" fillId="0" borderId="16" xfId="0" applyFont="1" applyBorder="1" applyAlignment="1">
      <alignment horizontal="distributed" vertical="center"/>
    </xf>
    <xf numFmtId="0" fontId="23" fillId="0" borderId="16" xfId="0" applyFont="1" applyBorder="1">
      <alignment vertical="center"/>
    </xf>
    <xf numFmtId="0" fontId="23" fillId="0" borderId="16" xfId="0" applyFont="1" applyBorder="1" applyAlignment="1">
      <alignment horizontal="center" vertical="center" shrinkToFit="1"/>
    </xf>
    <xf numFmtId="38" fontId="23" fillId="0" borderId="10" xfId="42" applyFont="1" applyBorder="1">
      <alignment vertical="center"/>
    </xf>
    <xf numFmtId="0" fontId="23" fillId="0" borderId="10" xfId="0" applyFont="1" applyBorder="1" applyAlignment="1">
      <alignment horizontal="distributed" vertical="center"/>
    </xf>
    <xf numFmtId="0" fontId="23" fillId="0" borderId="10" xfId="0" applyFont="1" applyBorder="1">
      <alignment vertical="center"/>
    </xf>
    <xf numFmtId="38" fontId="23" fillId="0" borderId="11" xfId="42" applyFont="1" applyBorder="1">
      <alignment vertical="center"/>
    </xf>
    <xf numFmtId="0" fontId="23" fillId="0" borderId="11" xfId="0" applyFont="1" applyBorder="1">
      <alignment vertical="center"/>
    </xf>
    <xf numFmtId="0" fontId="23" fillId="0" borderId="11" xfId="0" applyFont="1" applyBorder="1" applyAlignment="1">
      <alignment horizontal="distributed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5" xfId="0" applyFont="1" applyBorder="1" applyAlignment="1">
      <alignment horizontal="distributed" vertical="center"/>
    </xf>
    <xf numFmtId="0" fontId="23" fillId="0" borderId="0" xfId="0" quotePrefix="1" applyFont="1" applyAlignment="1">
      <alignment horizontal="center" vertical="center"/>
    </xf>
    <xf numFmtId="38" fontId="23" fillId="0" borderId="21" xfId="42" applyFont="1" applyBorder="1" applyAlignment="1">
      <alignment horizontal="right" vertical="center"/>
    </xf>
    <xf numFmtId="38" fontId="23" fillId="0" borderId="12" xfId="42" applyFont="1" applyBorder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23" fillId="0" borderId="0" xfId="0" quotePrefix="1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3" fillId="0" borderId="16" xfId="0" applyFont="1" applyBorder="1" applyAlignment="1">
      <alignment vertical="center" shrinkToFit="1"/>
    </xf>
    <xf numFmtId="0" fontId="23" fillId="0" borderId="10" xfId="0" applyFont="1" applyBorder="1" applyAlignment="1">
      <alignment vertical="center" shrinkToFit="1"/>
    </xf>
    <xf numFmtId="0" fontId="23" fillId="0" borderId="11" xfId="0" applyFont="1" applyBorder="1" applyAlignment="1">
      <alignment vertical="center" shrinkToFit="1"/>
    </xf>
    <xf numFmtId="38" fontId="23" fillId="0" borderId="12" xfId="42" applyFont="1" applyBorder="1" applyAlignment="1">
      <alignment horizontal="right" vertical="center"/>
    </xf>
    <xf numFmtId="38" fontId="23" fillId="0" borderId="25" xfId="42" applyFont="1" applyBorder="1" applyAlignment="1">
      <alignment horizontal="right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6" xfId="0" applyBorder="1">
      <alignment vertical="center"/>
    </xf>
    <xf numFmtId="38" fontId="23" fillId="0" borderId="27" xfId="42" applyFont="1" applyBorder="1">
      <alignment vertical="center"/>
    </xf>
    <xf numFmtId="0" fontId="0" fillId="0" borderId="19" xfId="0" applyBorder="1">
      <alignment vertical="center"/>
    </xf>
    <xf numFmtId="38" fontId="23" fillId="0" borderId="20" xfId="42" applyFont="1" applyBorder="1">
      <alignment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38" fontId="23" fillId="0" borderId="12" xfId="42" applyFont="1" applyBorder="1" applyAlignment="1">
      <alignment horizontal="center" vertical="center"/>
    </xf>
    <xf numFmtId="38" fontId="23" fillId="0" borderId="24" xfId="42" applyFont="1" applyBorder="1" applyAlignment="1">
      <alignment horizontal="right" vertical="center"/>
    </xf>
    <xf numFmtId="38" fontId="23" fillId="0" borderId="25" xfId="42" applyFont="1" applyBorder="1" applyAlignment="1">
      <alignment horizontal="center" vertical="center"/>
    </xf>
    <xf numFmtId="38" fontId="23" fillId="0" borderId="25" xfId="42" applyFont="1" applyBorder="1" applyAlignment="1">
      <alignment vertical="center"/>
    </xf>
    <xf numFmtId="38" fontId="23" fillId="0" borderId="28" xfId="42" applyFont="1" applyBorder="1" applyAlignment="1">
      <alignment vertical="center"/>
    </xf>
    <xf numFmtId="38" fontId="23" fillId="0" borderId="29" xfId="42" applyFont="1" applyBorder="1" applyAlignment="1">
      <alignment vertical="center"/>
    </xf>
    <xf numFmtId="38" fontId="23" fillId="0" borderId="19" xfId="42" applyFont="1" applyBorder="1" applyAlignment="1">
      <alignment vertical="center"/>
    </xf>
    <xf numFmtId="0" fontId="23" fillId="0" borderId="17" xfId="0" applyFont="1" applyBorder="1">
      <alignment vertical="center"/>
    </xf>
    <xf numFmtId="0" fontId="19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vertical="center" textRotation="255"/>
    </xf>
    <xf numFmtId="0" fontId="21" fillId="0" borderId="15" xfId="0" applyFont="1" applyBorder="1" applyAlignment="1">
      <alignment horizontal="distributed" vertical="distributed" textRotation="255"/>
    </xf>
    <xf numFmtId="0" fontId="21" fillId="0" borderId="15" xfId="0" applyFont="1" applyBorder="1" applyAlignment="1">
      <alignment vertical="distributed" textRotation="255"/>
    </xf>
    <xf numFmtId="0" fontId="21" fillId="0" borderId="18" xfId="0" applyFont="1" applyBorder="1">
      <alignment vertical="center"/>
    </xf>
    <xf numFmtId="0" fontId="21" fillId="0" borderId="20" xfId="0" applyFont="1" applyBorder="1">
      <alignment vertical="center"/>
    </xf>
    <xf numFmtId="38" fontId="23" fillId="0" borderId="0" xfId="42" applyFont="1" applyBorder="1" applyAlignment="1">
      <alignment horizontal="right" vertical="center"/>
    </xf>
    <xf numFmtId="38" fontId="23" fillId="0" borderId="0" xfId="42" applyFont="1" applyBorder="1" applyAlignment="1">
      <alignment horizontal="center" vertical="center"/>
    </xf>
    <xf numFmtId="38" fontId="23" fillId="0" borderId="0" xfId="42" applyFont="1" applyBorder="1" applyAlignment="1">
      <alignment vertical="center"/>
    </xf>
    <xf numFmtId="0" fontId="0" fillId="0" borderId="20" xfId="0" applyBorder="1">
      <alignment vertical="center"/>
    </xf>
    <xf numFmtId="0" fontId="21" fillId="0" borderId="0" xfId="0" applyFont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31" xfId="0" applyBorder="1">
      <alignment vertical="center"/>
    </xf>
    <xf numFmtId="0" fontId="0" fillId="0" borderId="29" xfId="0" applyBorder="1">
      <alignment vertical="center"/>
    </xf>
    <xf numFmtId="0" fontId="21" fillId="0" borderId="14" xfId="0" applyFont="1" applyBorder="1">
      <alignment vertical="center"/>
    </xf>
    <xf numFmtId="0" fontId="23" fillId="0" borderId="19" xfId="0" applyFont="1" applyBorder="1">
      <alignment vertical="center"/>
    </xf>
    <xf numFmtId="0" fontId="21" fillId="0" borderId="18" xfId="0" applyFont="1" applyBorder="1" applyAlignment="1">
      <alignment horizontal="distributed" vertical="distributed" textRotation="255"/>
    </xf>
    <xf numFmtId="0" fontId="0" fillId="0" borderId="0" xfId="0" quotePrefix="1">
      <alignment vertical="center"/>
    </xf>
    <xf numFmtId="38" fontId="0" fillId="0" borderId="0" xfId="0" applyNumberFormat="1">
      <alignment vertical="center"/>
    </xf>
    <xf numFmtId="49" fontId="23" fillId="0" borderId="0" xfId="0" quotePrefix="1" applyNumberFormat="1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178" fontId="23" fillId="0" borderId="16" xfId="42" applyNumberFormat="1" applyFont="1" applyBorder="1">
      <alignment vertical="center"/>
    </xf>
    <xf numFmtId="178" fontId="23" fillId="0" borderId="10" xfId="42" applyNumberFormat="1" applyFont="1" applyBorder="1">
      <alignment vertical="center"/>
    </xf>
    <xf numFmtId="178" fontId="23" fillId="0" borderId="27" xfId="42" applyNumberFormat="1" applyFont="1" applyBorder="1">
      <alignment vertical="center"/>
    </xf>
    <xf numFmtId="178" fontId="23" fillId="0" borderId="20" xfId="42" applyNumberFormat="1" applyFont="1" applyBorder="1">
      <alignment vertical="center"/>
    </xf>
    <xf numFmtId="49" fontId="0" fillId="0" borderId="0" xfId="0" quotePrefix="1" applyNumberFormat="1">
      <alignment vertical="center"/>
    </xf>
    <xf numFmtId="38" fontId="23" fillId="0" borderId="10" xfId="42" applyFont="1" applyFill="1" applyBorder="1">
      <alignment vertical="center"/>
    </xf>
    <xf numFmtId="38" fontId="23" fillId="0" borderId="25" xfId="42" applyFont="1" applyFill="1" applyBorder="1" applyAlignment="1">
      <alignment vertical="center"/>
    </xf>
    <xf numFmtId="179" fontId="23" fillId="0" borderId="10" xfId="42" applyNumberFormat="1" applyFont="1" applyFill="1" applyBorder="1">
      <alignment vertical="center"/>
    </xf>
    <xf numFmtId="0" fontId="23" fillId="0" borderId="18" xfId="0" applyFont="1" applyBorder="1" applyAlignment="1">
      <alignment horizontal="center" vertical="center"/>
    </xf>
    <xf numFmtId="38" fontId="23" fillId="0" borderId="18" xfId="42" applyFont="1" applyBorder="1" applyAlignment="1">
      <alignment vertical="center"/>
    </xf>
    <xf numFmtId="38" fontId="23" fillId="0" borderId="15" xfId="42" applyFont="1" applyBorder="1">
      <alignment vertical="center"/>
    </xf>
    <xf numFmtId="0" fontId="25" fillId="0" borderId="10" xfId="0" applyFont="1" applyBorder="1">
      <alignment vertical="center"/>
    </xf>
    <xf numFmtId="0" fontId="17" fillId="0" borderId="23" xfId="0" applyFont="1" applyBorder="1">
      <alignment vertical="center"/>
    </xf>
    <xf numFmtId="38" fontId="25" fillId="0" borderId="10" xfId="42" applyFont="1" applyFill="1" applyBorder="1">
      <alignment vertical="center"/>
    </xf>
    <xf numFmtId="0" fontId="25" fillId="0" borderId="10" xfId="0" applyFont="1" applyBorder="1" applyAlignment="1">
      <alignment horizontal="center" vertical="center" shrinkToFit="1"/>
    </xf>
    <xf numFmtId="0" fontId="25" fillId="0" borderId="10" xfId="0" applyFont="1" applyBorder="1" applyAlignment="1">
      <alignment vertical="center" shrinkToFit="1"/>
    </xf>
    <xf numFmtId="38" fontId="25" fillId="0" borderId="10" xfId="42" applyFont="1" applyBorder="1">
      <alignment vertical="center"/>
    </xf>
    <xf numFmtId="0" fontId="26" fillId="0" borderId="10" xfId="0" applyFont="1" applyBorder="1">
      <alignment vertical="center"/>
    </xf>
    <xf numFmtId="0" fontId="26" fillId="0" borderId="10" xfId="0" applyFont="1" applyBorder="1" applyAlignment="1">
      <alignment vertical="center" shrinkToFit="1"/>
    </xf>
    <xf numFmtId="38" fontId="26" fillId="0" borderId="25" xfId="42" applyFont="1" applyBorder="1" applyAlignment="1">
      <alignment vertical="center"/>
    </xf>
    <xf numFmtId="49" fontId="27" fillId="0" borderId="0" xfId="0" applyNumberFormat="1" applyFont="1">
      <alignment vertical="center"/>
    </xf>
    <xf numFmtId="180" fontId="0" fillId="0" borderId="0" xfId="0" applyNumberFormat="1" applyAlignment="1">
      <alignment horizontal="right" vertical="center"/>
    </xf>
    <xf numFmtId="0" fontId="29" fillId="0" borderId="32" xfId="0" applyFont="1" applyBorder="1" applyAlignment="1">
      <alignment horizontal="center" vertical="center" wrapText="1"/>
    </xf>
    <xf numFmtId="180" fontId="29" fillId="0" borderId="32" xfId="0" applyNumberFormat="1" applyFont="1" applyBorder="1" applyAlignment="1">
      <alignment horizontal="center" vertical="center" wrapText="1"/>
    </xf>
    <xf numFmtId="0" fontId="29" fillId="0" borderId="0" xfId="0" applyFont="1">
      <alignment vertical="center"/>
    </xf>
    <xf numFmtId="180" fontId="29" fillId="0" borderId="33" xfId="0" applyNumberFormat="1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top" wrapText="1" shrinkToFit="1"/>
    </xf>
    <xf numFmtId="180" fontId="28" fillId="0" borderId="51" xfId="0" applyNumberFormat="1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55" fontId="30" fillId="0" borderId="51" xfId="0" applyNumberFormat="1" applyFont="1" applyBorder="1" applyAlignment="1">
      <alignment horizontal="center" vertical="center" wrapText="1" shrinkToFit="1"/>
    </xf>
    <xf numFmtId="0" fontId="29" fillId="33" borderId="33" xfId="0" applyFont="1" applyFill="1" applyBorder="1" applyAlignment="1">
      <alignment horizontal="center" vertical="center" wrapText="1"/>
    </xf>
    <xf numFmtId="55" fontId="32" fillId="33" borderId="51" xfId="0" applyNumberFormat="1" applyFont="1" applyFill="1" applyBorder="1" applyAlignment="1">
      <alignment horizontal="distributed" vertical="center" wrapText="1" shrinkToFit="1"/>
    </xf>
    <xf numFmtId="180" fontId="29" fillId="33" borderId="33" xfId="0" applyNumberFormat="1" applyFont="1" applyFill="1" applyBorder="1" applyAlignment="1">
      <alignment horizontal="center" vertical="center" wrapText="1"/>
    </xf>
    <xf numFmtId="180" fontId="29" fillId="0" borderId="68" xfId="0" applyNumberFormat="1" applyFont="1" applyBorder="1" applyAlignment="1">
      <alignment horizontal="center" vertical="center" wrapText="1"/>
    </xf>
    <xf numFmtId="55" fontId="30" fillId="0" borderId="69" xfId="0" applyNumberFormat="1" applyFont="1" applyBorder="1" applyAlignment="1">
      <alignment horizontal="center" vertical="center" wrapText="1" shrinkToFit="1"/>
    </xf>
    <xf numFmtId="49" fontId="0" fillId="0" borderId="37" xfId="0" applyNumberFormat="1" applyBorder="1" applyProtection="1">
      <alignment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181" fontId="0" fillId="0" borderId="38" xfId="0" applyNumberFormat="1" applyBorder="1" applyProtection="1">
      <alignment vertical="center"/>
      <protection locked="0"/>
    </xf>
    <xf numFmtId="49" fontId="0" fillId="0" borderId="40" xfId="0" applyNumberFormat="1" applyBorder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81" fontId="0" fillId="0" borderId="10" xfId="0" applyNumberFormat="1" applyBorder="1" applyProtection="1">
      <alignment vertical="center"/>
      <protection locked="0"/>
    </xf>
    <xf numFmtId="49" fontId="0" fillId="0" borderId="42" xfId="0" applyNumberFormat="1" applyBorder="1" applyProtection="1">
      <alignment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181" fontId="0" fillId="0" borderId="43" xfId="0" applyNumberFormat="1" applyBorder="1" applyProtection="1">
      <alignment vertical="center"/>
      <protection locked="0"/>
    </xf>
    <xf numFmtId="0" fontId="0" fillId="0" borderId="59" xfId="0" applyBorder="1" applyProtection="1">
      <alignment vertical="center"/>
      <protection locked="0"/>
    </xf>
    <xf numFmtId="0" fontId="0" fillId="0" borderId="60" xfId="0" applyBorder="1" applyProtection="1">
      <alignment vertical="center"/>
      <protection locked="0"/>
    </xf>
    <xf numFmtId="0" fontId="0" fillId="0" borderId="61" xfId="0" applyBorder="1" applyProtection="1">
      <alignment vertical="center"/>
      <protection locked="0"/>
    </xf>
    <xf numFmtId="185" fontId="0" fillId="0" borderId="38" xfId="0" applyNumberFormat="1" applyBorder="1" applyProtection="1">
      <alignment vertical="center"/>
      <protection locked="0"/>
    </xf>
    <xf numFmtId="185" fontId="0" fillId="0" borderId="10" xfId="0" applyNumberFormat="1" applyBorder="1" applyProtection="1">
      <alignment vertical="center"/>
      <protection locked="0"/>
    </xf>
    <xf numFmtId="185" fontId="0" fillId="0" borderId="43" xfId="0" applyNumberFormat="1" applyBorder="1" applyProtection="1">
      <alignment vertical="center"/>
      <protection locked="0"/>
    </xf>
    <xf numFmtId="185" fontId="0" fillId="0" borderId="62" xfId="0" applyNumberFormat="1" applyBorder="1" applyProtection="1">
      <alignment vertical="center"/>
      <protection locked="0"/>
    </xf>
    <xf numFmtId="185" fontId="0" fillId="0" borderId="23" xfId="0" applyNumberFormat="1" applyBorder="1" applyProtection="1">
      <alignment vertical="center"/>
      <protection locked="0"/>
    </xf>
    <xf numFmtId="185" fontId="0" fillId="0" borderId="63" xfId="0" applyNumberFormat="1" applyBorder="1" applyProtection="1">
      <alignment vertical="center"/>
      <protection locked="0"/>
    </xf>
    <xf numFmtId="178" fontId="0" fillId="33" borderId="38" xfId="0" applyNumberFormat="1" applyFill="1" applyBorder="1" applyProtection="1">
      <alignment vertical="center"/>
      <protection hidden="1"/>
    </xf>
    <xf numFmtId="178" fontId="0" fillId="0" borderId="38" xfId="0" applyNumberFormat="1" applyBorder="1" applyProtection="1">
      <alignment vertical="center"/>
      <protection hidden="1"/>
    </xf>
    <xf numFmtId="178" fontId="0" fillId="33" borderId="10" xfId="0" applyNumberFormat="1" applyFill="1" applyBorder="1" applyProtection="1">
      <alignment vertical="center"/>
      <protection hidden="1"/>
    </xf>
    <xf numFmtId="178" fontId="0" fillId="0" borderId="10" xfId="0" applyNumberFormat="1" applyBorder="1" applyProtection="1">
      <alignment vertical="center"/>
      <protection hidden="1"/>
    </xf>
    <xf numFmtId="178" fontId="0" fillId="33" borderId="43" xfId="0" applyNumberFormat="1" applyFill="1" applyBorder="1" applyProtection="1">
      <alignment vertical="center"/>
      <protection hidden="1"/>
    </xf>
    <xf numFmtId="178" fontId="0" fillId="0" borderId="43" xfId="0" applyNumberFormat="1" applyBorder="1" applyProtection="1">
      <alignment vertical="center"/>
      <protection hidden="1"/>
    </xf>
    <xf numFmtId="178" fontId="0" fillId="0" borderId="39" xfId="0" applyNumberFormat="1" applyBorder="1" applyProtection="1">
      <alignment vertical="center"/>
      <protection hidden="1"/>
    </xf>
    <xf numFmtId="178" fontId="0" fillId="0" borderId="41" xfId="0" applyNumberFormat="1" applyBorder="1" applyProtection="1">
      <alignment vertical="center"/>
      <protection hidden="1"/>
    </xf>
    <xf numFmtId="178" fontId="0" fillId="0" borderId="44" xfId="0" applyNumberFormat="1" applyBorder="1" applyProtection="1">
      <alignment vertical="center"/>
      <protection hidden="1"/>
    </xf>
    <xf numFmtId="178" fontId="0" fillId="0" borderId="59" xfId="0" applyNumberFormat="1" applyBorder="1" applyProtection="1">
      <alignment vertical="center"/>
      <protection hidden="1"/>
    </xf>
    <xf numFmtId="178" fontId="0" fillId="0" borderId="60" xfId="0" applyNumberFormat="1" applyBorder="1" applyProtection="1">
      <alignment vertical="center"/>
      <protection hidden="1"/>
    </xf>
    <xf numFmtId="178" fontId="0" fillId="0" borderId="61" xfId="0" applyNumberFormat="1" applyBorder="1" applyProtection="1">
      <alignment vertical="center"/>
      <protection hidden="1"/>
    </xf>
    <xf numFmtId="178" fontId="0" fillId="0" borderId="38" xfId="0" applyNumberFormat="1" applyBorder="1" applyProtection="1">
      <alignment vertical="center"/>
      <protection locked="0"/>
    </xf>
    <xf numFmtId="178" fontId="0" fillId="0" borderId="10" xfId="0" applyNumberFormat="1" applyBorder="1" applyProtection="1">
      <alignment vertical="center"/>
      <protection locked="0"/>
    </xf>
    <xf numFmtId="178" fontId="0" fillId="0" borderId="43" xfId="0" applyNumberFormat="1" applyBorder="1" applyProtection="1">
      <alignment vertical="center"/>
      <protection locked="0"/>
    </xf>
    <xf numFmtId="180" fontId="29" fillId="34" borderId="33" xfId="0" applyNumberFormat="1" applyFont="1" applyFill="1" applyBorder="1" applyAlignment="1">
      <alignment horizontal="center" vertical="center" wrapText="1"/>
    </xf>
    <xf numFmtId="55" fontId="33" fillId="34" borderId="51" xfId="0" applyNumberFormat="1" applyFont="1" applyFill="1" applyBorder="1" applyAlignment="1">
      <alignment horizontal="distributed" vertical="center" wrapText="1" shrinkToFit="1"/>
    </xf>
    <xf numFmtId="178" fontId="0" fillId="34" borderId="38" xfId="0" applyNumberFormat="1" applyFill="1" applyBorder="1" applyProtection="1">
      <alignment vertical="center"/>
      <protection hidden="1"/>
    </xf>
    <xf numFmtId="178" fontId="0" fillId="34" borderId="10" xfId="0" applyNumberFormat="1" applyFill="1" applyBorder="1" applyProtection="1">
      <alignment vertical="center"/>
      <protection hidden="1"/>
    </xf>
    <xf numFmtId="178" fontId="0" fillId="34" borderId="43" xfId="0" applyNumberFormat="1" applyFill="1" applyBorder="1" applyProtection="1">
      <alignment vertical="center"/>
      <protection hidden="1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180" fontId="29" fillId="0" borderId="48" xfId="0" applyNumberFormat="1" applyFont="1" applyBorder="1" applyAlignment="1">
      <alignment horizontal="center" vertical="center" wrapText="1"/>
    </xf>
    <xf numFmtId="180" fontId="29" fillId="34" borderId="49" xfId="0" applyNumberFormat="1" applyFont="1" applyFill="1" applyBorder="1" applyAlignment="1">
      <alignment horizontal="center" vertical="center" wrapText="1"/>
    </xf>
    <xf numFmtId="55" fontId="30" fillId="0" borderId="50" xfId="0" applyNumberFormat="1" applyFont="1" applyBorder="1" applyAlignment="1">
      <alignment horizontal="center" vertical="center" wrapText="1" shrinkToFit="1"/>
    </xf>
    <xf numFmtId="55" fontId="33" fillId="34" borderId="52" xfId="0" applyNumberFormat="1" applyFont="1" applyFill="1" applyBorder="1" applyAlignment="1">
      <alignment horizontal="distributed" vertical="center" wrapText="1" shrinkToFit="1"/>
    </xf>
    <xf numFmtId="178" fontId="0" fillId="0" borderId="37" xfId="0" applyNumberFormat="1" applyBorder="1" applyProtection="1">
      <alignment vertical="center"/>
      <protection locked="0"/>
    </xf>
    <xf numFmtId="178" fontId="0" fillId="34" borderId="39" xfId="0" applyNumberFormat="1" applyFill="1" applyBorder="1" applyProtection="1">
      <alignment vertical="center"/>
      <protection hidden="1"/>
    </xf>
    <xf numFmtId="178" fontId="0" fillId="0" borderId="40" xfId="0" applyNumberFormat="1" applyBorder="1" applyProtection="1">
      <alignment vertical="center"/>
      <protection locked="0"/>
    </xf>
    <xf numFmtId="178" fontId="0" fillId="34" borderId="41" xfId="0" applyNumberFormat="1" applyFill="1" applyBorder="1" applyProtection="1">
      <alignment vertical="center"/>
      <protection hidden="1"/>
    </xf>
    <xf numFmtId="178" fontId="0" fillId="0" borderId="42" xfId="0" applyNumberFormat="1" applyBorder="1" applyProtection="1">
      <alignment vertical="center"/>
      <protection locked="0"/>
    </xf>
    <xf numFmtId="178" fontId="0" fillId="34" borderId="44" xfId="0" applyNumberFormat="1" applyFill="1" applyBorder="1" applyProtection="1">
      <alignment vertical="center"/>
      <protection hidden="1"/>
    </xf>
    <xf numFmtId="178" fontId="0" fillId="34" borderId="57" xfId="0" applyNumberFormat="1" applyFill="1" applyBorder="1" applyProtection="1">
      <alignment vertical="center"/>
      <protection hidden="1"/>
    </xf>
    <xf numFmtId="178" fontId="0" fillId="34" borderId="12" xfId="0" applyNumberFormat="1" applyFill="1" applyBorder="1" applyProtection="1">
      <alignment vertical="center"/>
      <protection hidden="1"/>
    </xf>
    <xf numFmtId="178" fontId="0" fillId="34" borderId="58" xfId="0" applyNumberFormat="1" applyFill="1" applyBorder="1" applyProtection="1">
      <alignment vertical="center"/>
      <protection hidden="1"/>
    </xf>
    <xf numFmtId="182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180" fontId="0" fillId="0" borderId="46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31" fillId="0" borderId="46" xfId="0" applyFont="1" applyBorder="1" applyAlignment="1">
      <alignment horizontal="center" wrapText="1" shrinkToFit="1"/>
    </xf>
    <xf numFmtId="0" fontId="31" fillId="0" borderId="33" xfId="0" applyFont="1" applyBorder="1" applyAlignment="1">
      <alignment horizontal="center" shrinkToFit="1"/>
    </xf>
    <xf numFmtId="0" fontId="0" fillId="0" borderId="46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textRotation="255" shrinkToFit="1"/>
    </xf>
    <xf numFmtId="0" fontId="0" fillId="0" borderId="51" xfId="0" applyBorder="1" applyAlignment="1">
      <alignment horizontal="center" vertical="center" textRotation="255" shrinkToFit="1"/>
    </xf>
    <xf numFmtId="183" fontId="0" fillId="0" borderId="15" xfId="0" applyNumberFormat="1" applyBorder="1" applyAlignment="1">
      <alignment horizontal="center" vertical="center"/>
    </xf>
    <xf numFmtId="184" fontId="0" fillId="0" borderId="15" xfId="0" applyNumberFormat="1" applyBorder="1" applyAlignment="1">
      <alignment horizontal="center" vertical="center"/>
    </xf>
    <xf numFmtId="184" fontId="0" fillId="0" borderId="56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182" fontId="0" fillId="0" borderId="20" xfId="0" applyNumberForma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82" fontId="0" fillId="0" borderId="75" xfId="0" applyNumberFormat="1" applyBorder="1" applyAlignment="1">
      <alignment horizontal="center" vertical="center"/>
    </xf>
    <xf numFmtId="38" fontId="23" fillId="0" borderId="12" xfId="42" applyFont="1" applyFill="1" applyBorder="1" applyAlignment="1">
      <alignment horizontal="right" vertical="center"/>
    </xf>
    <xf numFmtId="38" fontId="23" fillId="0" borderId="25" xfId="42" applyFont="1" applyFill="1" applyBorder="1" applyAlignment="1">
      <alignment horizontal="right" vertical="center"/>
    </xf>
    <xf numFmtId="38" fontId="23" fillId="0" borderId="23" xfId="42" applyFont="1" applyFill="1" applyBorder="1" applyAlignment="1">
      <alignment horizontal="right" vertical="center"/>
    </xf>
    <xf numFmtId="38" fontId="23" fillId="0" borderId="12" xfId="42" applyFont="1" applyBorder="1" applyAlignment="1">
      <alignment horizontal="right" vertical="center"/>
    </xf>
    <xf numFmtId="38" fontId="23" fillId="0" borderId="25" xfId="42" applyFont="1" applyBorder="1" applyAlignment="1">
      <alignment horizontal="right" vertical="center"/>
    </xf>
    <xf numFmtId="38" fontId="23" fillId="0" borderId="23" xfId="42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18" xfId="0" applyFont="1" applyBorder="1">
      <alignment vertical="center"/>
    </xf>
    <xf numFmtId="0" fontId="21" fillId="0" borderId="20" xfId="0" applyFont="1" applyBorder="1">
      <alignment vertical="center"/>
    </xf>
    <xf numFmtId="0" fontId="23" fillId="0" borderId="12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38" fontId="23" fillId="0" borderId="21" xfId="42" applyFont="1" applyBorder="1" applyAlignment="1">
      <alignment horizontal="right" vertical="center"/>
    </xf>
    <xf numFmtId="38" fontId="23" fillId="0" borderId="24" xfId="42" applyFont="1" applyBorder="1" applyAlignment="1">
      <alignment horizontal="right" vertical="center"/>
    </xf>
    <xf numFmtId="38" fontId="23" fillId="0" borderId="22" xfId="42" applyFont="1" applyBorder="1" applyAlignment="1">
      <alignment horizontal="right" vertical="center"/>
    </xf>
    <xf numFmtId="0" fontId="23" fillId="0" borderId="20" xfId="0" applyFont="1" applyBorder="1" applyAlignment="1">
      <alignment horizontal="center" vertical="center"/>
    </xf>
    <xf numFmtId="176" fontId="20" fillId="0" borderId="0" xfId="0" applyNumberFormat="1" applyFont="1" applyAlignment="1">
      <alignment horizontal="distributed" vertical="center"/>
    </xf>
    <xf numFmtId="176" fontId="20" fillId="0" borderId="17" xfId="0" applyNumberFormat="1" applyFont="1" applyBorder="1" applyAlignment="1">
      <alignment horizontal="distributed" vertical="center"/>
    </xf>
    <xf numFmtId="0" fontId="23" fillId="0" borderId="18" xfId="0" applyFont="1" applyBorder="1" applyAlignment="1">
      <alignment horizontal="distributed" vertical="center"/>
    </xf>
    <xf numFmtId="0" fontId="23" fillId="0" borderId="19" xfId="0" applyFont="1" applyBorder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0" fontId="23" fillId="0" borderId="21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38" fontId="23" fillId="0" borderId="18" xfId="42" applyFont="1" applyBorder="1" applyAlignment="1">
      <alignment horizontal="right" vertical="center"/>
    </xf>
    <xf numFmtId="38" fontId="23" fillId="0" borderId="19" xfId="42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38" fontId="26" fillId="0" borderId="12" xfId="42" applyFont="1" applyFill="1" applyBorder="1" applyAlignment="1">
      <alignment horizontal="right" vertical="center"/>
    </xf>
    <xf numFmtId="38" fontId="26" fillId="0" borderId="25" xfId="42" applyFont="1" applyFill="1" applyBorder="1" applyAlignment="1">
      <alignment horizontal="right" vertical="center"/>
    </xf>
    <xf numFmtId="38" fontId="26" fillId="0" borderId="23" xfId="42" applyFont="1" applyFill="1" applyBorder="1" applyAlignment="1">
      <alignment horizontal="right" vertical="center"/>
    </xf>
    <xf numFmtId="0" fontId="25" fillId="0" borderId="12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38" fontId="25" fillId="0" borderId="12" xfId="42" applyFont="1" applyFill="1" applyBorder="1" applyAlignment="1">
      <alignment horizontal="right" vertical="center"/>
    </xf>
    <xf numFmtId="38" fontId="25" fillId="0" borderId="25" xfId="42" applyFont="1" applyFill="1" applyBorder="1" applyAlignment="1">
      <alignment horizontal="right" vertical="center"/>
    </xf>
    <xf numFmtId="38" fontId="25" fillId="0" borderId="23" xfId="42" applyFont="1" applyFill="1" applyBorder="1" applyAlignment="1">
      <alignment horizontal="right" vertical="center"/>
    </xf>
    <xf numFmtId="38" fontId="25" fillId="0" borderId="12" xfId="42" applyFont="1" applyBorder="1" applyAlignment="1">
      <alignment horizontal="right" vertical="center"/>
    </xf>
    <xf numFmtId="38" fontId="25" fillId="0" borderId="25" xfId="42" applyFont="1" applyBorder="1" applyAlignment="1">
      <alignment horizontal="right" vertical="center"/>
    </xf>
    <xf numFmtId="38" fontId="25" fillId="0" borderId="23" xfId="42" applyFont="1" applyBorder="1" applyAlignment="1">
      <alignment horizontal="right" vertical="center"/>
    </xf>
    <xf numFmtId="0" fontId="23" fillId="0" borderId="12" xfId="0" applyFont="1" applyBorder="1" applyAlignment="1">
      <alignment horizontal="distributed" vertical="center"/>
    </xf>
    <xf numFmtId="0" fontId="23" fillId="0" borderId="25" xfId="0" applyFont="1" applyBorder="1" applyAlignment="1">
      <alignment horizontal="distributed" vertical="center"/>
    </xf>
    <xf numFmtId="0" fontId="23" fillId="0" borderId="23" xfId="0" applyFont="1" applyBorder="1" applyAlignment="1">
      <alignment horizontal="distributed" vertical="center"/>
    </xf>
    <xf numFmtId="0" fontId="23" fillId="0" borderId="12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38" fontId="23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38" fontId="23" fillId="0" borderId="28" xfId="42" applyFont="1" applyBorder="1" applyAlignment="1">
      <alignment horizontal="right" vertical="center"/>
    </xf>
    <xf numFmtId="38" fontId="23" fillId="0" borderId="29" xfId="42" applyFont="1" applyBorder="1" applyAlignment="1">
      <alignment horizontal="right" vertical="center"/>
    </xf>
    <xf numFmtId="38" fontId="23" fillId="0" borderId="26" xfId="42" applyFont="1" applyBorder="1" applyAlignment="1">
      <alignment horizontal="right" vertical="center"/>
    </xf>
    <xf numFmtId="0" fontId="23" fillId="0" borderId="12" xfId="0" applyFont="1" applyBorder="1" applyAlignment="1">
      <alignment horizontal="distributed" vertical="center" shrinkToFit="1"/>
    </xf>
    <xf numFmtId="0" fontId="23" fillId="0" borderId="25" xfId="0" applyFont="1" applyBorder="1" applyAlignment="1">
      <alignment horizontal="distributed" vertical="center" shrinkToFit="1"/>
    </xf>
    <xf numFmtId="0" fontId="23" fillId="0" borderId="23" xfId="0" applyFont="1" applyBorder="1" applyAlignment="1">
      <alignment horizontal="distributed" vertical="center" shrinkToFit="1"/>
    </xf>
    <xf numFmtId="38" fontId="23" fillId="0" borderId="12" xfId="42" applyFont="1" applyBorder="1" applyAlignment="1">
      <alignment vertical="center"/>
    </xf>
    <xf numFmtId="38" fontId="23" fillId="0" borderId="25" xfId="42" applyFont="1" applyBorder="1" applyAlignment="1">
      <alignment vertical="center"/>
    </xf>
    <xf numFmtId="38" fontId="23" fillId="0" borderId="23" xfId="42" applyFont="1" applyBorder="1" applyAlignment="1">
      <alignment vertical="center"/>
    </xf>
    <xf numFmtId="38" fontId="23" fillId="0" borderId="28" xfId="42" applyFont="1" applyBorder="1" applyAlignment="1">
      <alignment vertical="center"/>
    </xf>
    <xf numFmtId="38" fontId="23" fillId="0" borderId="29" xfId="42" applyFont="1" applyBorder="1" applyAlignment="1">
      <alignment vertical="center"/>
    </xf>
    <xf numFmtId="38" fontId="23" fillId="0" borderId="26" xfId="42" applyFont="1" applyBorder="1" applyAlignment="1">
      <alignment vertical="center"/>
    </xf>
    <xf numFmtId="38" fontId="23" fillId="0" borderId="18" xfId="42" applyFont="1" applyBorder="1" applyAlignment="1">
      <alignment vertical="center"/>
    </xf>
    <xf numFmtId="38" fontId="23" fillId="0" borderId="19" xfId="42" applyFont="1" applyBorder="1" applyAlignment="1">
      <alignment vertical="center"/>
    </xf>
    <xf numFmtId="0" fontId="23" fillId="0" borderId="13" xfId="0" applyFont="1" applyBorder="1" applyAlignment="1">
      <alignment horizontal="distributed" vertical="center" shrinkToFit="1"/>
    </xf>
    <xf numFmtId="0" fontId="23" fillId="0" borderId="31" xfId="0" applyFont="1" applyBorder="1" applyAlignment="1">
      <alignment horizontal="distributed" vertical="center" shrinkToFit="1"/>
    </xf>
    <xf numFmtId="0" fontId="23" fillId="0" borderId="30" xfId="0" applyFont="1" applyBorder="1" applyAlignment="1">
      <alignment horizontal="distributed" vertical="center" shrinkToFit="1"/>
    </xf>
    <xf numFmtId="38" fontId="23" fillId="0" borderId="12" xfId="42" applyFont="1" applyBorder="1" applyAlignment="1">
      <alignment horizontal="center" vertical="center"/>
    </xf>
    <xf numFmtId="38" fontId="23" fillId="0" borderId="25" xfId="42" applyFont="1" applyBorder="1" applyAlignment="1">
      <alignment horizontal="center" vertical="center"/>
    </xf>
    <xf numFmtId="38" fontId="23" fillId="0" borderId="23" xfId="42" applyFont="1" applyBorder="1" applyAlignment="1">
      <alignment horizontal="center" vertical="center"/>
    </xf>
    <xf numFmtId="38" fontId="23" fillId="0" borderId="10" xfId="42" applyFont="1" applyBorder="1" applyAlignment="1">
      <alignment vertical="center"/>
    </xf>
    <xf numFmtId="38" fontId="23" fillId="0" borderId="27" xfId="42" applyFont="1" applyBorder="1" applyAlignment="1">
      <alignment vertical="center"/>
    </xf>
    <xf numFmtId="0" fontId="26" fillId="0" borderId="12" xfId="0" applyFont="1" applyBorder="1" applyAlignment="1">
      <alignment horizontal="distributed" vertical="center"/>
    </xf>
    <xf numFmtId="0" fontId="26" fillId="0" borderId="25" xfId="0" applyFont="1" applyBorder="1" applyAlignment="1">
      <alignment horizontal="distributed" vertical="center"/>
    </xf>
    <xf numFmtId="0" fontId="26" fillId="0" borderId="23" xfId="0" applyFont="1" applyBorder="1" applyAlignment="1">
      <alignment horizontal="distributed" vertical="center"/>
    </xf>
    <xf numFmtId="38" fontId="26" fillId="0" borderId="10" xfId="42" applyFont="1" applyBorder="1" applyAlignment="1">
      <alignment vertical="center"/>
    </xf>
    <xf numFmtId="38" fontId="23" fillId="0" borderId="10" xfId="42" applyFont="1" applyBorder="1" applyAlignment="1">
      <alignment horizontal="right" vertical="center"/>
    </xf>
    <xf numFmtId="38" fontId="23" fillId="0" borderId="16" xfId="42" applyFont="1" applyBorder="1" applyAlignment="1">
      <alignment horizontal="right" vertical="center"/>
    </xf>
    <xf numFmtId="38" fontId="23" fillId="0" borderId="10" xfId="42" applyFont="1" applyBorder="1" applyAlignment="1">
      <alignment horizontal="center" vertical="center"/>
    </xf>
    <xf numFmtId="0" fontId="25" fillId="0" borderId="12" xfId="0" applyFont="1" applyBorder="1" applyAlignment="1">
      <alignment horizontal="distributed" vertical="center"/>
    </xf>
    <xf numFmtId="0" fontId="17" fillId="0" borderId="25" xfId="0" applyFont="1" applyBorder="1" applyAlignment="1">
      <alignment horizontal="distributed" vertical="center"/>
    </xf>
    <xf numFmtId="0" fontId="17" fillId="0" borderId="23" xfId="0" applyFont="1" applyBorder="1" applyAlignment="1">
      <alignment horizontal="distributed" vertical="center"/>
    </xf>
    <xf numFmtId="38" fontId="23" fillId="0" borderId="10" xfId="42" applyFont="1" applyFill="1" applyBorder="1" applyAlignment="1">
      <alignment vertical="center"/>
    </xf>
    <xf numFmtId="0" fontId="0" fillId="0" borderId="25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3" fillId="0" borderId="15" xfId="0" applyFont="1" applyBorder="1" applyAlignment="1">
      <alignment horizontal="center" vertical="center"/>
    </xf>
    <xf numFmtId="178" fontId="23" fillId="0" borderId="21" xfId="42" applyNumberFormat="1" applyFont="1" applyBorder="1" applyAlignment="1">
      <alignment horizontal="right" vertical="center"/>
    </xf>
    <xf numFmtId="178" fontId="23" fillId="0" borderId="24" xfId="42" applyNumberFormat="1" applyFont="1" applyBorder="1" applyAlignment="1">
      <alignment horizontal="right" vertical="center"/>
    </xf>
    <xf numFmtId="178" fontId="23" fillId="0" borderId="22" xfId="42" applyNumberFormat="1" applyFont="1" applyBorder="1" applyAlignment="1">
      <alignment horizontal="right" vertical="center"/>
    </xf>
    <xf numFmtId="178" fontId="23" fillId="0" borderId="12" xfId="42" applyNumberFormat="1" applyFont="1" applyBorder="1" applyAlignment="1">
      <alignment horizontal="right" vertical="center"/>
    </xf>
    <xf numFmtId="178" fontId="23" fillId="0" borderId="25" xfId="42" applyNumberFormat="1" applyFont="1" applyBorder="1" applyAlignment="1">
      <alignment horizontal="right" vertical="center"/>
    </xf>
    <xf numFmtId="178" fontId="23" fillId="0" borderId="23" xfId="42" applyNumberFormat="1" applyFont="1" applyBorder="1" applyAlignment="1">
      <alignment horizontal="right" vertical="center"/>
    </xf>
    <xf numFmtId="178" fontId="23" fillId="0" borderId="18" xfId="42" applyNumberFormat="1" applyFont="1" applyBorder="1" applyAlignment="1">
      <alignment horizontal="right" vertical="center"/>
    </xf>
    <xf numFmtId="178" fontId="23" fillId="0" borderId="19" xfId="42" applyNumberFormat="1" applyFont="1" applyBorder="1" applyAlignment="1">
      <alignment horizontal="right" vertical="center"/>
    </xf>
    <xf numFmtId="38" fontId="23" fillId="0" borderId="15" xfId="42" applyFont="1" applyBorder="1" applyAlignment="1">
      <alignment horizontal="right" vertical="center"/>
    </xf>
    <xf numFmtId="0" fontId="23" fillId="0" borderId="10" xfId="0" applyFont="1" applyBorder="1" applyAlignment="1">
      <alignment vertical="center" shrinkToFit="1"/>
    </xf>
    <xf numFmtId="38" fontId="23" fillId="0" borderId="10" xfId="42" applyFont="1" applyFill="1" applyBorder="1" applyAlignment="1">
      <alignment horizontal="right" vertical="center"/>
    </xf>
    <xf numFmtId="0" fontId="23" fillId="0" borderId="10" xfId="0" applyFont="1" applyBorder="1" applyAlignment="1">
      <alignment horizontal="distributed" vertical="center" shrinkToFit="1"/>
    </xf>
    <xf numFmtId="0" fontId="23" fillId="0" borderId="15" xfId="0" applyFont="1" applyBorder="1" applyAlignment="1">
      <alignment horizontal="distributed" vertical="center"/>
    </xf>
    <xf numFmtId="0" fontId="23" fillId="0" borderId="16" xfId="0" applyFont="1" applyBorder="1" applyAlignment="1">
      <alignment horizontal="center" vertical="center" shrinkToFi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11204</xdr:colOff>
      <xdr:row>0</xdr:row>
      <xdr:rowOff>11205</xdr:rowOff>
    </xdr:from>
    <xdr:to>
      <xdr:col>2</xdr:col>
      <xdr:colOff>33614</xdr:colOff>
      <xdr:row>0</xdr:row>
      <xdr:rowOff>347380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D1DBFB0-3D33-4B99-A011-4A377D096570}"/>
            </a:ext>
          </a:extLst>
        </xdr:cNvPr>
        <xdr:cNvSpPr/>
      </xdr:nvSpPr>
      <xdr:spPr>
        <a:xfrm>
          <a:off x="11204" y="11205"/>
          <a:ext cx="1108260" cy="336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振替伝票</a:t>
          </a:r>
        </a:p>
      </xdr:txBody>
    </xdr:sp>
    <xdr:clientData/>
  </xdr:twoCellAnchor>
  <xdr:twoCellAnchor>
    <xdr:from>
      <xdr:col>0</xdr:col>
      <xdr:colOff>11204</xdr:colOff>
      <xdr:row>18</xdr:row>
      <xdr:rowOff>11205</xdr:rowOff>
    </xdr:from>
    <xdr:to>
      <xdr:col>2</xdr:col>
      <xdr:colOff>33614</xdr:colOff>
      <xdr:row>18</xdr:row>
      <xdr:rowOff>347380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7512F68-0E06-4D55-ADAB-F1B9A175F285}"/>
            </a:ext>
          </a:extLst>
        </xdr:cNvPr>
        <xdr:cNvSpPr/>
      </xdr:nvSpPr>
      <xdr:spPr>
        <a:xfrm>
          <a:off x="11204" y="4573680"/>
          <a:ext cx="1108260" cy="336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振替伝票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11204</xdr:colOff>
      <xdr:row>0</xdr:row>
      <xdr:rowOff>11205</xdr:rowOff>
    </xdr:from>
    <xdr:to>
      <xdr:col>2</xdr:col>
      <xdr:colOff>33614</xdr:colOff>
      <xdr:row>0</xdr:row>
      <xdr:rowOff>347380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E7C17B1-2153-44D2-B2EB-D58ADF5BD74D}"/>
            </a:ext>
          </a:extLst>
        </xdr:cNvPr>
        <xdr:cNvSpPr/>
      </xdr:nvSpPr>
      <xdr:spPr>
        <a:xfrm>
          <a:off x="11204" y="11205"/>
          <a:ext cx="1108260" cy="336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振替伝票</a:t>
          </a:r>
        </a:p>
      </xdr:txBody>
    </xdr:sp>
    <xdr:clientData/>
  </xdr:twoCellAnchor>
  <xdr:twoCellAnchor>
    <xdr:from>
      <xdr:col>0</xdr:col>
      <xdr:colOff>11204</xdr:colOff>
      <xdr:row>18</xdr:row>
      <xdr:rowOff>11205</xdr:rowOff>
    </xdr:from>
    <xdr:to>
      <xdr:col>2</xdr:col>
      <xdr:colOff>33614</xdr:colOff>
      <xdr:row>18</xdr:row>
      <xdr:rowOff>347380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A8F6D3C-EDB8-43E2-9ABC-029F4082DD96}"/>
            </a:ext>
          </a:extLst>
        </xdr:cNvPr>
        <xdr:cNvSpPr/>
      </xdr:nvSpPr>
      <xdr:spPr>
        <a:xfrm>
          <a:off x="11204" y="4573680"/>
          <a:ext cx="1108260" cy="336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振替伝票</a:t>
          </a:r>
        </a:p>
      </xdr:txBody>
    </xdr:sp>
    <xdr:clientData/>
  </xdr:twoCellAnchor>
  <xdr:twoCellAnchor>
    <xdr:from>
      <xdr:col>0</xdr:col>
      <xdr:colOff>11204</xdr:colOff>
      <xdr:row>0</xdr:row>
      <xdr:rowOff>11205</xdr:rowOff>
    </xdr:from>
    <xdr:to>
      <xdr:col>2</xdr:col>
      <xdr:colOff>33614</xdr:colOff>
      <xdr:row>0</xdr:row>
      <xdr:rowOff>347380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00E07D5-9C7F-4F1B-B892-651D0988BEC1}"/>
            </a:ext>
          </a:extLst>
        </xdr:cNvPr>
        <xdr:cNvSpPr/>
      </xdr:nvSpPr>
      <xdr:spPr>
        <a:xfrm>
          <a:off x="11204" y="11205"/>
          <a:ext cx="1108260" cy="336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振替伝票</a:t>
          </a:r>
        </a:p>
      </xdr:txBody>
    </xdr:sp>
    <xdr:clientData/>
  </xdr:twoCellAnchor>
  <xdr:twoCellAnchor>
    <xdr:from>
      <xdr:col>0</xdr:col>
      <xdr:colOff>11204</xdr:colOff>
      <xdr:row>18</xdr:row>
      <xdr:rowOff>11205</xdr:rowOff>
    </xdr:from>
    <xdr:to>
      <xdr:col>2</xdr:col>
      <xdr:colOff>33614</xdr:colOff>
      <xdr:row>18</xdr:row>
      <xdr:rowOff>347380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774F7FE-3B46-4E7B-A674-5EF8136E920A}"/>
            </a:ext>
          </a:extLst>
        </xdr:cNvPr>
        <xdr:cNvSpPr/>
      </xdr:nvSpPr>
      <xdr:spPr>
        <a:xfrm>
          <a:off x="11204" y="4573680"/>
          <a:ext cx="1108260" cy="336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振替伝票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11204</xdr:colOff>
      <xdr:row>0</xdr:row>
      <xdr:rowOff>11205</xdr:rowOff>
    </xdr:from>
    <xdr:to>
      <xdr:col>2</xdr:col>
      <xdr:colOff>33614</xdr:colOff>
      <xdr:row>0</xdr:row>
      <xdr:rowOff>347380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F8D6BE1-17F0-418C-A2B3-790037DEF6D8}"/>
            </a:ext>
          </a:extLst>
        </xdr:cNvPr>
        <xdr:cNvSpPr/>
      </xdr:nvSpPr>
      <xdr:spPr>
        <a:xfrm>
          <a:off x="11204" y="11205"/>
          <a:ext cx="1108260" cy="336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振替伝票</a:t>
          </a:r>
        </a:p>
      </xdr:txBody>
    </xdr:sp>
    <xdr:clientData/>
  </xdr:twoCellAnchor>
  <xdr:twoCellAnchor>
    <xdr:from>
      <xdr:col>0</xdr:col>
      <xdr:colOff>11204</xdr:colOff>
      <xdr:row>18</xdr:row>
      <xdr:rowOff>11205</xdr:rowOff>
    </xdr:from>
    <xdr:to>
      <xdr:col>2</xdr:col>
      <xdr:colOff>33614</xdr:colOff>
      <xdr:row>18</xdr:row>
      <xdr:rowOff>347380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D6673CE-1869-46B5-A686-7A68B316D4B6}"/>
            </a:ext>
          </a:extLst>
        </xdr:cNvPr>
        <xdr:cNvSpPr/>
      </xdr:nvSpPr>
      <xdr:spPr>
        <a:xfrm>
          <a:off x="11204" y="4573680"/>
          <a:ext cx="1108260" cy="336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振替伝票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11204</xdr:colOff>
      <xdr:row>0</xdr:row>
      <xdr:rowOff>11205</xdr:rowOff>
    </xdr:from>
    <xdr:to>
      <xdr:col>2</xdr:col>
      <xdr:colOff>33614</xdr:colOff>
      <xdr:row>0</xdr:row>
      <xdr:rowOff>347380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6B255C0-3D2D-48F7-93B8-B667EBBCA384}"/>
            </a:ext>
          </a:extLst>
        </xdr:cNvPr>
        <xdr:cNvSpPr/>
      </xdr:nvSpPr>
      <xdr:spPr>
        <a:xfrm>
          <a:off x="11204" y="11205"/>
          <a:ext cx="1108260" cy="336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振替伝票</a:t>
          </a:r>
        </a:p>
      </xdr:txBody>
    </xdr:sp>
    <xdr:clientData/>
  </xdr:twoCellAnchor>
  <xdr:twoCellAnchor>
    <xdr:from>
      <xdr:col>0</xdr:col>
      <xdr:colOff>11204</xdr:colOff>
      <xdr:row>18</xdr:row>
      <xdr:rowOff>11205</xdr:rowOff>
    </xdr:from>
    <xdr:to>
      <xdr:col>2</xdr:col>
      <xdr:colOff>33614</xdr:colOff>
      <xdr:row>18</xdr:row>
      <xdr:rowOff>347380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6546788-9F5C-407C-AEAA-C0B95218886D}"/>
            </a:ext>
          </a:extLst>
        </xdr:cNvPr>
        <xdr:cNvSpPr/>
      </xdr:nvSpPr>
      <xdr:spPr>
        <a:xfrm>
          <a:off x="11204" y="4516530"/>
          <a:ext cx="1108260" cy="336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振替伝票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B1E1-5F70-49F2-B538-196ED5CF6737}">
  <sheetPr>
    <pageSetUpPr fitToPage="1"/>
  </sheetPr>
  <dimension ref="A1:AK15"/>
  <sheetViews>
    <sheetView tabSelected="1"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RowHeight="18.75"/>
  <cols>
    <col min="1" max="1" width="8.625" customWidth="1"/>
    <col min="2" max="2" width="16.625" style="2" customWidth="1"/>
    <col min="3" max="3" width="6.625" style="2" customWidth="1"/>
    <col min="4" max="4" width="14.625" style="2" customWidth="1"/>
    <col min="5" max="5" width="4.625" style="2" customWidth="1"/>
    <col min="6" max="6" width="8.625" style="96" customWidth="1"/>
    <col min="7" max="7" width="12.625" customWidth="1"/>
    <col min="8" max="36" width="8.625" customWidth="1"/>
    <col min="37" max="37" width="30.625" customWidth="1"/>
  </cols>
  <sheetData>
    <row r="1" spans="1:37" ht="30" customHeight="1" thickBot="1">
      <c r="A1" s="168" t="s">
        <v>233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</row>
    <row r="2" spans="1:37" ht="15" customHeight="1">
      <c r="A2" s="174" t="s">
        <v>126</v>
      </c>
      <c r="B2" s="177" t="s">
        <v>138</v>
      </c>
      <c r="C2" s="179" t="s">
        <v>127</v>
      </c>
      <c r="D2" s="179" t="s">
        <v>139</v>
      </c>
      <c r="E2" s="184" t="s">
        <v>122</v>
      </c>
      <c r="F2" s="169" t="s">
        <v>156</v>
      </c>
      <c r="G2" s="170"/>
      <c r="H2" s="171"/>
      <c r="I2" s="190" t="s">
        <v>234</v>
      </c>
      <c r="J2" s="193" t="s">
        <v>129</v>
      </c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5"/>
      <c r="AK2" s="196" t="s">
        <v>128</v>
      </c>
    </row>
    <row r="3" spans="1:37" ht="15" customHeight="1">
      <c r="A3" s="175"/>
      <c r="B3" s="178"/>
      <c r="C3" s="180"/>
      <c r="D3" s="182"/>
      <c r="E3" s="185"/>
      <c r="F3" s="172"/>
      <c r="G3" s="172"/>
      <c r="H3" s="173"/>
      <c r="I3" s="191"/>
      <c r="J3" s="199">
        <v>45444</v>
      </c>
      <c r="K3" s="167"/>
      <c r="L3" s="167"/>
      <c r="M3" s="187">
        <f>EOMONTH(J3,1)</f>
        <v>45504</v>
      </c>
      <c r="N3" s="187"/>
      <c r="O3" s="187"/>
      <c r="P3" s="188">
        <f>EOMONTH(M3,0)</f>
        <v>45504</v>
      </c>
      <c r="Q3" s="188"/>
      <c r="R3" s="188"/>
      <c r="S3" s="166">
        <f>EOMONTH(P3,1)</f>
        <v>45535</v>
      </c>
      <c r="T3" s="167"/>
      <c r="U3" s="167"/>
      <c r="V3" s="166">
        <f>EOMONTH(S3,1)</f>
        <v>45565</v>
      </c>
      <c r="W3" s="167"/>
      <c r="X3" s="167"/>
      <c r="Y3" s="166">
        <f>EOMONTH(V3,1)</f>
        <v>45596</v>
      </c>
      <c r="Z3" s="167"/>
      <c r="AA3" s="167"/>
      <c r="AB3" s="166">
        <f>EOMONTH(Y3,1)</f>
        <v>45626</v>
      </c>
      <c r="AC3" s="167"/>
      <c r="AD3" s="167"/>
      <c r="AE3" s="187">
        <f>EOMONTH(AB3,1)</f>
        <v>45657</v>
      </c>
      <c r="AF3" s="187"/>
      <c r="AG3" s="187"/>
      <c r="AH3" s="188">
        <f>EOMONTH(AE3,0)</f>
        <v>45657</v>
      </c>
      <c r="AI3" s="188"/>
      <c r="AJ3" s="189"/>
      <c r="AK3" s="197"/>
    </row>
    <row r="4" spans="1:37" s="99" customFormat="1" ht="15" customHeight="1">
      <c r="A4" s="175"/>
      <c r="B4" s="178"/>
      <c r="C4" s="180"/>
      <c r="D4" s="182"/>
      <c r="E4" s="185"/>
      <c r="F4" s="98" t="s">
        <v>131</v>
      </c>
      <c r="G4" s="97" t="s">
        <v>132</v>
      </c>
      <c r="H4" s="105"/>
      <c r="I4" s="191"/>
      <c r="J4" s="110" t="s">
        <v>133</v>
      </c>
      <c r="K4" s="107" t="s">
        <v>134</v>
      </c>
      <c r="L4" s="145" t="s">
        <v>135</v>
      </c>
      <c r="M4" s="100" t="s">
        <v>136</v>
      </c>
      <c r="N4" s="107" t="s">
        <v>137</v>
      </c>
      <c r="O4" s="145" t="s">
        <v>140</v>
      </c>
      <c r="P4" s="100" t="s">
        <v>146</v>
      </c>
      <c r="Q4" s="109" t="s">
        <v>147</v>
      </c>
      <c r="R4" s="145" t="s">
        <v>148</v>
      </c>
      <c r="S4" s="100" t="s">
        <v>149</v>
      </c>
      <c r="T4" s="109" t="s">
        <v>150</v>
      </c>
      <c r="U4" s="145" t="s">
        <v>151</v>
      </c>
      <c r="V4" s="100" t="s">
        <v>152</v>
      </c>
      <c r="W4" s="109" t="s">
        <v>161</v>
      </c>
      <c r="X4" s="145" t="s">
        <v>162</v>
      </c>
      <c r="Y4" s="100" t="s">
        <v>163</v>
      </c>
      <c r="Z4" s="109" t="s">
        <v>164</v>
      </c>
      <c r="AA4" s="145" t="s">
        <v>165</v>
      </c>
      <c r="AB4" s="100" t="s">
        <v>166</v>
      </c>
      <c r="AC4" s="109" t="s">
        <v>167</v>
      </c>
      <c r="AD4" s="145" t="s">
        <v>168</v>
      </c>
      <c r="AE4" s="100" t="s">
        <v>169</v>
      </c>
      <c r="AF4" s="109" t="s">
        <v>170</v>
      </c>
      <c r="AG4" s="145" t="s">
        <v>171</v>
      </c>
      <c r="AH4" s="100" t="s">
        <v>172</v>
      </c>
      <c r="AI4" s="109" t="s">
        <v>173</v>
      </c>
      <c r="AJ4" s="154" t="s">
        <v>174</v>
      </c>
      <c r="AK4" s="197"/>
    </row>
    <row r="5" spans="1:37" ht="45" customHeight="1" thickBot="1">
      <c r="A5" s="176"/>
      <c r="B5" s="101" t="s">
        <v>141</v>
      </c>
      <c r="C5" s="181"/>
      <c r="D5" s="183"/>
      <c r="E5" s="186"/>
      <c r="F5" s="102" t="s">
        <v>153</v>
      </c>
      <c r="G5" s="103" t="s">
        <v>142</v>
      </c>
      <c r="H5" s="104" t="s">
        <v>143</v>
      </c>
      <c r="I5" s="192"/>
      <c r="J5" s="111" t="s">
        <v>130</v>
      </c>
      <c r="K5" s="108" t="s">
        <v>144</v>
      </c>
      <c r="L5" s="146" t="s">
        <v>154</v>
      </c>
      <c r="M5" s="106" t="s">
        <v>130</v>
      </c>
      <c r="N5" s="108" t="s">
        <v>145</v>
      </c>
      <c r="O5" s="146" t="s">
        <v>155</v>
      </c>
      <c r="P5" s="106" t="s">
        <v>130</v>
      </c>
      <c r="Q5" s="108" t="s">
        <v>157</v>
      </c>
      <c r="R5" s="146" t="s">
        <v>175</v>
      </c>
      <c r="S5" s="106" t="s">
        <v>130</v>
      </c>
      <c r="T5" s="108" t="s">
        <v>158</v>
      </c>
      <c r="U5" s="146" t="s">
        <v>176</v>
      </c>
      <c r="V5" s="106" t="s">
        <v>130</v>
      </c>
      <c r="W5" s="108" t="s">
        <v>159</v>
      </c>
      <c r="X5" s="146" t="s">
        <v>177</v>
      </c>
      <c r="Y5" s="106" t="s">
        <v>130</v>
      </c>
      <c r="Z5" s="108" t="s">
        <v>160</v>
      </c>
      <c r="AA5" s="146" t="s">
        <v>178</v>
      </c>
      <c r="AB5" s="106" t="s">
        <v>130</v>
      </c>
      <c r="AC5" s="108" t="s">
        <v>182</v>
      </c>
      <c r="AD5" s="146" t="s">
        <v>179</v>
      </c>
      <c r="AE5" s="106" t="s">
        <v>130</v>
      </c>
      <c r="AF5" s="108" t="s">
        <v>183</v>
      </c>
      <c r="AG5" s="146" t="s">
        <v>180</v>
      </c>
      <c r="AH5" s="106" t="s">
        <v>130</v>
      </c>
      <c r="AI5" s="108" t="s">
        <v>184</v>
      </c>
      <c r="AJ5" s="156" t="s">
        <v>181</v>
      </c>
      <c r="AK5" s="198"/>
    </row>
    <row r="6" spans="1:37">
      <c r="A6" s="112"/>
      <c r="B6" s="113"/>
      <c r="C6" s="113"/>
      <c r="D6" s="113"/>
      <c r="E6" s="113"/>
      <c r="F6" s="114">
        <v>0</v>
      </c>
      <c r="G6" s="133">
        <f>IF($E6="甲",(F6+1)*30000,0)</f>
        <v>0</v>
      </c>
      <c r="H6" s="136">
        <f>SUM(K6,N6,Q6,T6,W6,Z6,AC6,AF6,AI6)</f>
        <v>0</v>
      </c>
      <c r="I6" s="139">
        <f>IF(G6=H6,0,G6-H6)</f>
        <v>0</v>
      </c>
      <c r="J6" s="127"/>
      <c r="K6" s="130">
        <f t="shared" ref="K6:K9" si="0">IF(J6&lt;=G6,J6,G6)</f>
        <v>0</v>
      </c>
      <c r="L6" s="147">
        <f t="shared" ref="L6:L15" si="1">IF(G6-K6&gt;0,G6-K6,0)</f>
        <v>0</v>
      </c>
      <c r="M6" s="124"/>
      <c r="N6" s="132">
        <f t="shared" ref="N6:N14" si="2">IF(M6&lt;=L6,M6,L6)</f>
        <v>0</v>
      </c>
      <c r="O6" s="147">
        <f t="shared" ref="O6:O7" si="3">L6-N6</f>
        <v>0</v>
      </c>
      <c r="P6" s="124"/>
      <c r="Q6" s="130">
        <f t="shared" ref="Q6:Q14" si="4">IF(P6&lt;=O6,P6,O6)</f>
        <v>0</v>
      </c>
      <c r="R6" s="147">
        <f t="shared" ref="R6:R7" si="5">O6-Q6</f>
        <v>0</v>
      </c>
      <c r="S6" s="124"/>
      <c r="T6" s="130">
        <f t="shared" ref="T6:T14" si="6">IF(S6&lt;=R6,S6,R6)</f>
        <v>0</v>
      </c>
      <c r="U6" s="147">
        <f t="shared" ref="U6:U7" si="7">R6-T6</f>
        <v>0</v>
      </c>
      <c r="V6" s="124"/>
      <c r="W6" s="130">
        <f t="shared" ref="W6:W14" si="8">IF(V6&lt;=U6,V6,U6)</f>
        <v>0</v>
      </c>
      <c r="X6" s="147">
        <f t="shared" ref="X6:X7" si="9">U6-W6</f>
        <v>0</v>
      </c>
      <c r="Y6" s="124"/>
      <c r="Z6" s="130">
        <f t="shared" ref="Z6:Z14" si="10">IF(Y6&lt;=X6,Y6,X6)</f>
        <v>0</v>
      </c>
      <c r="AA6" s="147">
        <f t="shared" ref="AA6:AA7" si="11">X6-Z6</f>
        <v>0</v>
      </c>
      <c r="AB6" s="124"/>
      <c r="AC6" s="130">
        <f t="shared" ref="AC6:AC14" si="12">IF(AB6&lt;=AA6,AB6,AA6)</f>
        <v>0</v>
      </c>
      <c r="AD6" s="147">
        <f t="shared" ref="AD6:AD7" si="13">AA6-AC6</f>
        <v>0</v>
      </c>
      <c r="AE6" s="124"/>
      <c r="AF6" s="130">
        <f t="shared" ref="AF6:AF14" si="14">IF(AE6&lt;=AD6,AE6,AD6)</f>
        <v>0</v>
      </c>
      <c r="AG6" s="147">
        <f t="shared" ref="AG6:AG7" si="15">AD6-AF6</f>
        <v>0</v>
      </c>
      <c r="AH6" s="124"/>
      <c r="AI6" s="130">
        <f t="shared" ref="AI6:AI14" si="16">IF(AH6&lt;=AG6,AH6,AG6)</f>
        <v>0</v>
      </c>
      <c r="AJ6" s="163">
        <f t="shared" ref="AJ6:AJ7" si="17">AG6-AI6</f>
        <v>0</v>
      </c>
      <c r="AK6" s="121"/>
    </row>
    <row r="7" spans="1:37">
      <c r="A7" s="115"/>
      <c r="B7" s="116"/>
      <c r="C7" s="116"/>
      <c r="D7" s="116"/>
      <c r="E7" s="116"/>
      <c r="F7" s="117">
        <v>0</v>
      </c>
      <c r="G7" s="133">
        <f t="shared" ref="G7:G11" si="18">IF($E7="甲",(F7+1)*30000,0)</f>
        <v>0</v>
      </c>
      <c r="H7" s="137">
        <f t="shared" ref="H7:H15" si="19">SUM(K7,N7,Q7,T7,W7,Z7,AC7,AF7,AI7)</f>
        <v>0</v>
      </c>
      <c r="I7" s="140">
        <f t="shared" ref="I7:I15" si="20">IF(G7=H7,0,G7-H7)</f>
        <v>0</v>
      </c>
      <c r="J7" s="128"/>
      <c r="K7" s="132">
        <f t="shared" si="0"/>
        <v>0</v>
      </c>
      <c r="L7" s="148">
        <f t="shared" si="1"/>
        <v>0</v>
      </c>
      <c r="M7" s="125"/>
      <c r="N7" s="132">
        <f t="shared" si="2"/>
        <v>0</v>
      </c>
      <c r="O7" s="148">
        <f t="shared" si="3"/>
        <v>0</v>
      </c>
      <c r="P7" s="125"/>
      <c r="Q7" s="132">
        <f t="shared" si="4"/>
        <v>0</v>
      </c>
      <c r="R7" s="148">
        <f t="shared" si="5"/>
        <v>0</v>
      </c>
      <c r="S7" s="125"/>
      <c r="T7" s="132">
        <f t="shared" si="6"/>
        <v>0</v>
      </c>
      <c r="U7" s="148">
        <f t="shared" si="7"/>
        <v>0</v>
      </c>
      <c r="V7" s="125"/>
      <c r="W7" s="132">
        <f t="shared" si="8"/>
        <v>0</v>
      </c>
      <c r="X7" s="148">
        <f t="shared" si="9"/>
        <v>0</v>
      </c>
      <c r="Y7" s="125"/>
      <c r="Z7" s="132">
        <f t="shared" si="10"/>
        <v>0</v>
      </c>
      <c r="AA7" s="148">
        <f t="shared" si="11"/>
        <v>0</v>
      </c>
      <c r="AB7" s="125"/>
      <c r="AC7" s="132">
        <f t="shared" si="12"/>
        <v>0</v>
      </c>
      <c r="AD7" s="148">
        <f t="shared" si="13"/>
        <v>0</v>
      </c>
      <c r="AE7" s="125"/>
      <c r="AF7" s="132">
        <f t="shared" si="14"/>
        <v>0</v>
      </c>
      <c r="AG7" s="148">
        <f t="shared" si="15"/>
        <v>0</v>
      </c>
      <c r="AH7" s="125"/>
      <c r="AI7" s="132">
        <f t="shared" si="16"/>
        <v>0</v>
      </c>
      <c r="AJ7" s="164">
        <f t="shared" si="17"/>
        <v>0</v>
      </c>
      <c r="AK7" s="122"/>
    </row>
    <row r="8" spans="1:37">
      <c r="A8" s="115"/>
      <c r="B8" s="116"/>
      <c r="C8" s="116"/>
      <c r="D8" s="116"/>
      <c r="E8" s="116"/>
      <c r="F8" s="117">
        <v>0</v>
      </c>
      <c r="G8" s="133">
        <f>IF($E8="甲",(F8+1)*30000,0)</f>
        <v>0</v>
      </c>
      <c r="H8" s="137">
        <f>SUM(K8,N8,Q8,T8,W8,Z8,AC8,AF8,AI8)</f>
        <v>0</v>
      </c>
      <c r="I8" s="140">
        <f t="shared" si="20"/>
        <v>0</v>
      </c>
      <c r="J8" s="128"/>
      <c r="K8" s="132">
        <f t="shared" si="0"/>
        <v>0</v>
      </c>
      <c r="L8" s="148">
        <f t="shared" si="1"/>
        <v>0</v>
      </c>
      <c r="M8" s="125"/>
      <c r="N8" s="132">
        <f t="shared" si="2"/>
        <v>0</v>
      </c>
      <c r="O8" s="148">
        <f>L8-N8</f>
        <v>0</v>
      </c>
      <c r="P8" s="125"/>
      <c r="Q8" s="132">
        <f t="shared" si="4"/>
        <v>0</v>
      </c>
      <c r="R8" s="148">
        <f>O8-Q8</f>
        <v>0</v>
      </c>
      <c r="S8" s="125"/>
      <c r="T8" s="132">
        <f t="shared" si="6"/>
        <v>0</v>
      </c>
      <c r="U8" s="148">
        <f>R8-T8</f>
        <v>0</v>
      </c>
      <c r="V8" s="125"/>
      <c r="W8" s="132">
        <f t="shared" si="8"/>
        <v>0</v>
      </c>
      <c r="X8" s="148">
        <f>U8-W8</f>
        <v>0</v>
      </c>
      <c r="Y8" s="125"/>
      <c r="Z8" s="132">
        <f t="shared" si="10"/>
        <v>0</v>
      </c>
      <c r="AA8" s="148">
        <f>X8-Z8</f>
        <v>0</v>
      </c>
      <c r="AB8" s="125"/>
      <c r="AC8" s="132">
        <f t="shared" si="12"/>
        <v>0</v>
      </c>
      <c r="AD8" s="148">
        <f>AA8-AC8</f>
        <v>0</v>
      </c>
      <c r="AE8" s="125"/>
      <c r="AF8" s="132">
        <f t="shared" si="14"/>
        <v>0</v>
      </c>
      <c r="AG8" s="148">
        <f>AD8-AF8</f>
        <v>0</v>
      </c>
      <c r="AH8" s="125"/>
      <c r="AI8" s="132">
        <f t="shared" si="16"/>
        <v>0</v>
      </c>
      <c r="AJ8" s="164">
        <f>AG8-AI8</f>
        <v>0</v>
      </c>
      <c r="AK8" s="122"/>
    </row>
    <row r="9" spans="1:37">
      <c r="A9" s="115"/>
      <c r="B9" s="116"/>
      <c r="C9" s="116"/>
      <c r="D9" s="116"/>
      <c r="E9" s="116"/>
      <c r="F9" s="117">
        <v>0</v>
      </c>
      <c r="G9" s="133">
        <f t="shared" si="18"/>
        <v>0</v>
      </c>
      <c r="H9" s="137">
        <f t="shared" si="19"/>
        <v>0</v>
      </c>
      <c r="I9" s="140">
        <f t="shared" si="20"/>
        <v>0</v>
      </c>
      <c r="J9" s="128"/>
      <c r="K9" s="132">
        <f t="shared" si="0"/>
        <v>0</v>
      </c>
      <c r="L9" s="148">
        <f t="shared" si="1"/>
        <v>0</v>
      </c>
      <c r="M9" s="125"/>
      <c r="N9" s="132">
        <f t="shared" si="2"/>
        <v>0</v>
      </c>
      <c r="O9" s="148">
        <f t="shared" ref="O9:O15" si="21">L9-N9</f>
        <v>0</v>
      </c>
      <c r="P9" s="125"/>
      <c r="Q9" s="132">
        <f t="shared" si="4"/>
        <v>0</v>
      </c>
      <c r="R9" s="148">
        <f>O9-Q9</f>
        <v>0</v>
      </c>
      <c r="S9" s="125"/>
      <c r="T9" s="132">
        <f t="shared" si="6"/>
        <v>0</v>
      </c>
      <c r="U9" s="148">
        <f>R9-T9</f>
        <v>0</v>
      </c>
      <c r="V9" s="125"/>
      <c r="W9" s="132">
        <f t="shared" si="8"/>
        <v>0</v>
      </c>
      <c r="X9" s="148">
        <f>U9-W9</f>
        <v>0</v>
      </c>
      <c r="Y9" s="125"/>
      <c r="Z9" s="132">
        <f t="shared" si="10"/>
        <v>0</v>
      </c>
      <c r="AA9" s="148">
        <f>X9-Z9</f>
        <v>0</v>
      </c>
      <c r="AB9" s="125"/>
      <c r="AC9" s="132">
        <f t="shared" si="12"/>
        <v>0</v>
      </c>
      <c r="AD9" s="148">
        <f>AA9-AC9</f>
        <v>0</v>
      </c>
      <c r="AE9" s="125"/>
      <c r="AF9" s="132">
        <f t="shared" si="14"/>
        <v>0</v>
      </c>
      <c r="AG9" s="148">
        <f>AD9-AF9</f>
        <v>0</v>
      </c>
      <c r="AH9" s="125"/>
      <c r="AI9" s="132">
        <f t="shared" si="16"/>
        <v>0</v>
      </c>
      <c r="AJ9" s="164">
        <f>AG9-AI9</f>
        <v>0</v>
      </c>
      <c r="AK9" s="122"/>
    </row>
    <row r="10" spans="1:37">
      <c r="A10" s="115"/>
      <c r="B10" s="116"/>
      <c r="C10" s="116"/>
      <c r="D10" s="116"/>
      <c r="E10" s="116"/>
      <c r="F10" s="117">
        <v>0</v>
      </c>
      <c r="G10" s="133">
        <f t="shared" si="18"/>
        <v>0</v>
      </c>
      <c r="H10" s="137">
        <f t="shared" si="19"/>
        <v>0</v>
      </c>
      <c r="I10" s="140">
        <f t="shared" si="20"/>
        <v>0</v>
      </c>
      <c r="J10" s="128"/>
      <c r="K10" s="132">
        <f>IF(J10&lt;=G10,J10,G10)</f>
        <v>0</v>
      </c>
      <c r="L10" s="148">
        <f t="shared" si="1"/>
        <v>0</v>
      </c>
      <c r="M10" s="125"/>
      <c r="N10" s="132">
        <f t="shared" si="2"/>
        <v>0</v>
      </c>
      <c r="O10" s="148">
        <f t="shared" si="21"/>
        <v>0</v>
      </c>
      <c r="P10" s="125"/>
      <c r="Q10" s="132">
        <f t="shared" si="4"/>
        <v>0</v>
      </c>
      <c r="R10" s="148">
        <f t="shared" ref="R10:R15" si="22">O10-Q10</f>
        <v>0</v>
      </c>
      <c r="S10" s="125"/>
      <c r="T10" s="132">
        <f t="shared" si="6"/>
        <v>0</v>
      </c>
      <c r="U10" s="148">
        <f t="shared" ref="U10:U15" si="23">R10-T10</f>
        <v>0</v>
      </c>
      <c r="V10" s="125"/>
      <c r="W10" s="132">
        <f t="shared" si="8"/>
        <v>0</v>
      </c>
      <c r="X10" s="148">
        <f t="shared" ref="X10:X15" si="24">U10-W10</f>
        <v>0</v>
      </c>
      <c r="Y10" s="125"/>
      <c r="Z10" s="132">
        <f t="shared" si="10"/>
        <v>0</v>
      </c>
      <c r="AA10" s="148">
        <f t="shared" ref="AA10:AA15" si="25">X10-Z10</f>
        <v>0</v>
      </c>
      <c r="AB10" s="125"/>
      <c r="AC10" s="132">
        <f t="shared" si="12"/>
        <v>0</v>
      </c>
      <c r="AD10" s="148">
        <f t="shared" ref="AD10:AD15" si="26">AA10-AC10</f>
        <v>0</v>
      </c>
      <c r="AE10" s="125"/>
      <c r="AF10" s="132">
        <f t="shared" si="14"/>
        <v>0</v>
      </c>
      <c r="AG10" s="148">
        <f t="shared" ref="AG10:AG15" si="27">AD10-AF10</f>
        <v>0</v>
      </c>
      <c r="AH10" s="125"/>
      <c r="AI10" s="132">
        <f t="shared" si="16"/>
        <v>0</v>
      </c>
      <c r="AJ10" s="164">
        <f t="shared" ref="AJ10:AJ15" si="28">AG10-AI10</f>
        <v>0</v>
      </c>
      <c r="AK10" s="122"/>
    </row>
    <row r="11" spans="1:37">
      <c r="A11" s="115"/>
      <c r="B11" s="116"/>
      <c r="C11" s="116"/>
      <c r="D11" s="116"/>
      <c r="E11" s="116"/>
      <c r="F11" s="117">
        <v>0</v>
      </c>
      <c r="G11" s="133">
        <f t="shared" si="18"/>
        <v>0</v>
      </c>
      <c r="H11" s="137">
        <f t="shared" si="19"/>
        <v>0</v>
      </c>
      <c r="I11" s="140">
        <f t="shared" si="20"/>
        <v>0</v>
      </c>
      <c r="J11" s="128"/>
      <c r="K11" s="132">
        <f t="shared" ref="K11:K15" si="29">IF(J11&lt;=G11,J11,G11)</f>
        <v>0</v>
      </c>
      <c r="L11" s="148">
        <f t="shared" si="1"/>
        <v>0</v>
      </c>
      <c r="M11" s="125"/>
      <c r="N11" s="132">
        <f t="shared" si="2"/>
        <v>0</v>
      </c>
      <c r="O11" s="148">
        <f t="shared" si="21"/>
        <v>0</v>
      </c>
      <c r="P11" s="125"/>
      <c r="Q11" s="132">
        <f t="shared" si="4"/>
        <v>0</v>
      </c>
      <c r="R11" s="148">
        <f t="shared" si="22"/>
        <v>0</v>
      </c>
      <c r="S11" s="125"/>
      <c r="T11" s="132">
        <f t="shared" si="6"/>
        <v>0</v>
      </c>
      <c r="U11" s="148">
        <f t="shared" si="23"/>
        <v>0</v>
      </c>
      <c r="V11" s="125"/>
      <c r="W11" s="132">
        <f t="shared" si="8"/>
        <v>0</v>
      </c>
      <c r="X11" s="148">
        <f t="shared" si="24"/>
        <v>0</v>
      </c>
      <c r="Y11" s="125"/>
      <c r="Z11" s="132">
        <f t="shared" si="10"/>
        <v>0</v>
      </c>
      <c r="AA11" s="148">
        <f t="shared" si="25"/>
        <v>0</v>
      </c>
      <c r="AB11" s="125"/>
      <c r="AC11" s="132">
        <f t="shared" si="12"/>
        <v>0</v>
      </c>
      <c r="AD11" s="148">
        <f t="shared" si="26"/>
        <v>0</v>
      </c>
      <c r="AE11" s="125"/>
      <c r="AF11" s="132">
        <f t="shared" si="14"/>
        <v>0</v>
      </c>
      <c r="AG11" s="148">
        <f t="shared" si="27"/>
        <v>0</v>
      </c>
      <c r="AH11" s="125"/>
      <c r="AI11" s="132">
        <f t="shared" si="16"/>
        <v>0</v>
      </c>
      <c r="AJ11" s="164">
        <f t="shared" si="28"/>
        <v>0</v>
      </c>
      <c r="AK11" s="122"/>
    </row>
    <row r="12" spans="1:37">
      <c r="A12" s="115"/>
      <c r="B12" s="116"/>
      <c r="C12" s="116"/>
      <c r="D12" s="116"/>
      <c r="E12" s="116"/>
      <c r="F12" s="117">
        <v>0</v>
      </c>
      <c r="G12" s="133">
        <f>IF($E12="甲",(F12+1)*30000,0)</f>
        <v>0</v>
      </c>
      <c r="H12" s="137">
        <f t="shared" si="19"/>
        <v>0</v>
      </c>
      <c r="I12" s="140">
        <f t="shared" si="20"/>
        <v>0</v>
      </c>
      <c r="J12" s="128"/>
      <c r="K12" s="132">
        <f t="shared" si="29"/>
        <v>0</v>
      </c>
      <c r="L12" s="148">
        <f>IF(G12-K12&gt;0,G12-K12,0)</f>
        <v>0</v>
      </c>
      <c r="M12" s="125"/>
      <c r="N12" s="132">
        <f t="shared" si="2"/>
        <v>0</v>
      </c>
      <c r="O12" s="148">
        <f t="shared" si="21"/>
        <v>0</v>
      </c>
      <c r="P12" s="125"/>
      <c r="Q12" s="132">
        <f t="shared" si="4"/>
        <v>0</v>
      </c>
      <c r="R12" s="148">
        <f t="shared" si="22"/>
        <v>0</v>
      </c>
      <c r="S12" s="125"/>
      <c r="T12" s="132">
        <f t="shared" si="6"/>
        <v>0</v>
      </c>
      <c r="U12" s="148">
        <f t="shared" si="23"/>
        <v>0</v>
      </c>
      <c r="V12" s="125"/>
      <c r="W12" s="132">
        <f t="shared" si="8"/>
        <v>0</v>
      </c>
      <c r="X12" s="148">
        <f t="shared" si="24"/>
        <v>0</v>
      </c>
      <c r="Y12" s="125"/>
      <c r="Z12" s="132">
        <f t="shared" si="10"/>
        <v>0</v>
      </c>
      <c r="AA12" s="148">
        <f t="shared" si="25"/>
        <v>0</v>
      </c>
      <c r="AB12" s="125"/>
      <c r="AC12" s="132">
        <f t="shared" si="12"/>
        <v>0</v>
      </c>
      <c r="AD12" s="148">
        <f t="shared" si="26"/>
        <v>0</v>
      </c>
      <c r="AE12" s="125"/>
      <c r="AF12" s="132">
        <f t="shared" si="14"/>
        <v>0</v>
      </c>
      <c r="AG12" s="148">
        <f t="shared" si="27"/>
        <v>0</v>
      </c>
      <c r="AH12" s="125"/>
      <c r="AI12" s="132">
        <f t="shared" si="16"/>
        <v>0</v>
      </c>
      <c r="AJ12" s="164">
        <f t="shared" si="28"/>
        <v>0</v>
      </c>
      <c r="AK12" s="122"/>
    </row>
    <row r="13" spans="1:37">
      <c r="A13" s="115"/>
      <c r="B13" s="116"/>
      <c r="C13" s="116"/>
      <c r="D13" s="116"/>
      <c r="E13" s="116"/>
      <c r="F13" s="117">
        <v>0</v>
      </c>
      <c r="G13" s="133">
        <f t="shared" ref="G13:G15" si="30">IF($E13="甲",(F13+1)*30000,0)</f>
        <v>0</v>
      </c>
      <c r="H13" s="137">
        <f t="shared" si="19"/>
        <v>0</v>
      </c>
      <c r="I13" s="140">
        <f t="shared" si="20"/>
        <v>0</v>
      </c>
      <c r="J13" s="128"/>
      <c r="K13" s="132">
        <f t="shared" si="29"/>
        <v>0</v>
      </c>
      <c r="L13" s="148">
        <f t="shared" si="1"/>
        <v>0</v>
      </c>
      <c r="M13" s="125"/>
      <c r="N13" s="132">
        <f t="shared" si="2"/>
        <v>0</v>
      </c>
      <c r="O13" s="148">
        <f t="shared" si="21"/>
        <v>0</v>
      </c>
      <c r="P13" s="125"/>
      <c r="Q13" s="132">
        <f t="shared" si="4"/>
        <v>0</v>
      </c>
      <c r="R13" s="148">
        <f t="shared" si="22"/>
        <v>0</v>
      </c>
      <c r="S13" s="125"/>
      <c r="T13" s="132">
        <f t="shared" si="6"/>
        <v>0</v>
      </c>
      <c r="U13" s="148">
        <f t="shared" si="23"/>
        <v>0</v>
      </c>
      <c r="V13" s="125"/>
      <c r="W13" s="132">
        <f t="shared" si="8"/>
        <v>0</v>
      </c>
      <c r="X13" s="148">
        <f t="shared" si="24"/>
        <v>0</v>
      </c>
      <c r="Y13" s="125"/>
      <c r="Z13" s="132">
        <f t="shared" si="10"/>
        <v>0</v>
      </c>
      <c r="AA13" s="148">
        <f t="shared" si="25"/>
        <v>0</v>
      </c>
      <c r="AB13" s="125"/>
      <c r="AC13" s="132">
        <f t="shared" si="12"/>
        <v>0</v>
      </c>
      <c r="AD13" s="148">
        <f t="shared" si="26"/>
        <v>0</v>
      </c>
      <c r="AE13" s="125"/>
      <c r="AF13" s="132">
        <f t="shared" si="14"/>
        <v>0</v>
      </c>
      <c r="AG13" s="148">
        <f t="shared" si="27"/>
        <v>0</v>
      </c>
      <c r="AH13" s="125"/>
      <c r="AI13" s="132">
        <f t="shared" si="16"/>
        <v>0</v>
      </c>
      <c r="AJ13" s="164">
        <f t="shared" si="28"/>
        <v>0</v>
      </c>
      <c r="AK13" s="122"/>
    </row>
    <row r="14" spans="1:37">
      <c r="A14" s="115"/>
      <c r="B14" s="116"/>
      <c r="C14" s="116"/>
      <c r="D14" s="116"/>
      <c r="E14" s="116"/>
      <c r="F14" s="117">
        <v>0</v>
      </c>
      <c r="G14" s="133">
        <f t="shared" si="30"/>
        <v>0</v>
      </c>
      <c r="H14" s="137">
        <f t="shared" si="19"/>
        <v>0</v>
      </c>
      <c r="I14" s="140">
        <f t="shared" si="20"/>
        <v>0</v>
      </c>
      <c r="J14" s="128"/>
      <c r="K14" s="132">
        <f t="shared" si="29"/>
        <v>0</v>
      </c>
      <c r="L14" s="148">
        <f t="shared" si="1"/>
        <v>0</v>
      </c>
      <c r="M14" s="125"/>
      <c r="N14" s="132">
        <f t="shared" si="2"/>
        <v>0</v>
      </c>
      <c r="O14" s="148">
        <f t="shared" si="21"/>
        <v>0</v>
      </c>
      <c r="P14" s="125"/>
      <c r="Q14" s="132">
        <f t="shared" si="4"/>
        <v>0</v>
      </c>
      <c r="R14" s="148">
        <f t="shared" si="22"/>
        <v>0</v>
      </c>
      <c r="S14" s="125"/>
      <c r="T14" s="132">
        <f t="shared" si="6"/>
        <v>0</v>
      </c>
      <c r="U14" s="148">
        <f t="shared" si="23"/>
        <v>0</v>
      </c>
      <c r="V14" s="125"/>
      <c r="W14" s="132">
        <f t="shared" si="8"/>
        <v>0</v>
      </c>
      <c r="X14" s="148">
        <f t="shared" si="24"/>
        <v>0</v>
      </c>
      <c r="Y14" s="125"/>
      <c r="Z14" s="132">
        <f t="shared" si="10"/>
        <v>0</v>
      </c>
      <c r="AA14" s="148">
        <f t="shared" si="25"/>
        <v>0</v>
      </c>
      <c r="AB14" s="125"/>
      <c r="AC14" s="132">
        <f t="shared" si="12"/>
        <v>0</v>
      </c>
      <c r="AD14" s="148">
        <f t="shared" si="26"/>
        <v>0</v>
      </c>
      <c r="AE14" s="125"/>
      <c r="AF14" s="132">
        <f t="shared" si="14"/>
        <v>0</v>
      </c>
      <c r="AG14" s="148">
        <f t="shared" si="27"/>
        <v>0</v>
      </c>
      <c r="AH14" s="125"/>
      <c r="AI14" s="132">
        <f t="shared" si="16"/>
        <v>0</v>
      </c>
      <c r="AJ14" s="164">
        <f t="shared" si="28"/>
        <v>0</v>
      </c>
      <c r="AK14" s="122"/>
    </row>
    <row r="15" spans="1:37" ht="19.5" thickBot="1">
      <c r="A15" s="118"/>
      <c r="B15" s="119"/>
      <c r="C15" s="119"/>
      <c r="D15" s="119"/>
      <c r="E15" s="119"/>
      <c r="F15" s="120">
        <v>0</v>
      </c>
      <c r="G15" s="135">
        <f t="shared" si="30"/>
        <v>0</v>
      </c>
      <c r="H15" s="138">
        <f t="shared" si="19"/>
        <v>0</v>
      </c>
      <c r="I15" s="141">
        <f t="shared" si="20"/>
        <v>0</v>
      </c>
      <c r="J15" s="129"/>
      <c r="K15" s="134">
        <f t="shared" si="29"/>
        <v>0</v>
      </c>
      <c r="L15" s="149">
        <f t="shared" si="1"/>
        <v>0</v>
      </c>
      <c r="M15" s="126"/>
      <c r="N15" s="134">
        <f>IF(M15&lt;=L15,M15,L15)</f>
        <v>0</v>
      </c>
      <c r="O15" s="149">
        <f t="shared" si="21"/>
        <v>0</v>
      </c>
      <c r="P15" s="126"/>
      <c r="Q15" s="134">
        <f>IF(P15&lt;=O15,P15,O15)</f>
        <v>0</v>
      </c>
      <c r="R15" s="149">
        <f t="shared" si="22"/>
        <v>0</v>
      </c>
      <c r="S15" s="126"/>
      <c r="T15" s="134">
        <f>IF(S15&lt;=R15,S15,R15)</f>
        <v>0</v>
      </c>
      <c r="U15" s="149">
        <f t="shared" si="23"/>
        <v>0</v>
      </c>
      <c r="V15" s="126"/>
      <c r="W15" s="134">
        <f>IF(V15&lt;=U15,V15,U15)</f>
        <v>0</v>
      </c>
      <c r="X15" s="149">
        <f t="shared" si="24"/>
        <v>0</v>
      </c>
      <c r="Y15" s="126"/>
      <c r="Z15" s="134">
        <f>IF(Y15&lt;=X15,Y15,X15)</f>
        <v>0</v>
      </c>
      <c r="AA15" s="149">
        <f t="shared" si="25"/>
        <v>0</v>
      </c>
      <c r="AB15" s="126"/>
      <c r="AC15" s="134">
        <f>IF(AB15&lt;=AA15,AB15,AA15)</f>
        <v>0</v>
      </c>
      <c r="AD15" s="149">
        <f t="shared" si="26"/>
        <v>0</v>
      </c>
      <c r="AE15" s="126"/>
      <c r="AF15" s="134">
        <f>IF(AE15&lt;=AD15,AE15,AD15)</f>
        <v>0</v>
      </c>
      <c r="AG15" s="149">
        <f t="shared" si="27"/>
        <v>0</v>
      </c>
      <c r="AH15" s="126"/>
      <c r="AI15" s="134">
        <f>IF(AH15&lt;=AG15,AH15,AG15)</f>
        <v>0</v>
      </c>
      <c r="AJ15" s="165">
        <f t="shared" si="28"/>
        <v>0</v>
      </c>
      <c r="AK15" s="123"/>
    </row>
  </sheetData>
  <sheetProtection insertRows="0"/>
  <autoFilter ref="A5:AK5" xr:uid="{00000000-0001-0000-0000-000000000000}">
    <sortState xmlns:xlrd2="http://schemas.microsoft.com/office/spreadsheetml/2017/richdata2" ref="A7:AK113">
      <sortCondition ref="C5"/>
    </sortState>
  </autoFilter>
  <mergeCells count="19">
    <mergeCell ref="M3:O3"/>
    <mergeCell ref="P3:R3"/>
    <mergeCell ref="S3:U3"/>
    <mergeCell ref="V3:X3"/>
    <mergeCell ref="Y3:AA3"/>
    <mergeCell ref="AB3:AD3"/>
    <mergeCell ref="A1:AK1"/>
    <mergeCell ref="F2:H3"/>
    <mergeCell ref="A2:A5"/>
    <mergeCell ref="B2:B4"/>
    <mergeCell ref="C2:C5"/>
    <mergeCell ref="D2:D5"/>
    <mergeCell ref="E2:E5"/>
    <mergeCell ref="AE3:AG3"/>
    <mergeCell ref="AH3:AJ3"/>
    <mergeCell ref="I2:I5"/>
    <mergeCell ref="J2:AJ2"/>
    <mergeCell ref="AK2:AK5"/>
    <mergeCell ref="J3:L3"/>
  </mergeCells>
  <phoneticPr fontId="18"/>
  <dataValidations count="3">
    <dataValidation type="list" allowBlank="1" showInputMessage="1" showErrorMessage="1" sqref="E6:E15" xr:uid="{A43E857F-B046-42D1-9DD3-56899B5A4059}">
      <formula1>"甲,乙"</formula1>
    </dataValidation>
    <dataValidation imeMode="off" allowBlank="1" showInputMessage="1" showErrorMessage="1" sqref="F6:F15 C6:C15 A6:A15" xr:uid="{09DAB090-A5CD-4251-86BA-AE32174DCA91}"/>
    <dataValidation imeMode="hiragana" allowBlank="1" showInputMessage="1" showErrorMessage="1" sqref="D6:D15 B6:B15" xr:uid="{BB0F4362-10BA-461B-B51B-83107CE03A4D}"/>
  </dataValidations>
  <pageMargins left="0.7" right="0.7" top="0.75" bottom="0.75" header="0.3" footer="0.3"/>
  <pageSetup paperSize="8" scale="5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583CE-15BF-4A50-BA1A-6C136EFA7EBA}">
  <sheetPr codeName="Sheet17">
    <tabColor rgb="FF00B0F0"/>
  </sheetPr>
  <dimension ref="A1:Q38"/>
  <sheetViews>
    <sheetView zoomScale="85" zoomScaleNormal="85" workbookViewId="0">
      <selection activeCell="D7" sqref="D7"/>
    </sheetView>
  </sheetViews>
  <sheetFormatPr defaultRowHeight="18.75"/>
  <cols>
    <col min="1" max="1" width="3.625" customWidth="1"/>
    <col min="2" max="2" width="12.625" customWidth="1"/>
    <col min="3" max="3" width="8.625" customWidth="1"/>
    <col min="4" max="4" width="20.625" customWidth="1"/>
    <col min="5" max="14" width="2.625" customWidth="1"/>
    <col min="15" max="15" width="3.625" customWidth="1"/>
    <col min="16" max="16" width="9" style="2"/>
  </cols>
  <sheetData>
    <row r="1" spans="1:16" ht="24">
      <c r="A1" s="208" t="s">
        <v>34</v>
      </c>
      <c r="B1" s="208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12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9.950000000000003" customHeight="1">
      <c r="B3" s="7"/>
      <c r="C3" s="5"/>
      <c r="D3" s="8"/>
      <c r="E3" s="5"/>
      <c r="F3" s="56" t="s">
        <v>78</v>
      </c>
      <c r="G3" s="209"/>
      <c r="H3" s="210"/>
      <c r="I3" s="54"/>
      <c r="J3" s="209"/>
      <c r="K3" s="210"/>
      <c r="L3" s="55" t="s">
        <v>35</v>
      </c>
      <c r="M3" s="57"/>
      <c r="N3" s="58"/>
      <c r="O3" s="5"/>
    </row>
    <row r="4" spans="1:16">
      <c r="B4" s="220" t="e">
        <f>入力例!#REF!</f>
        <v>#REF!</v>
      </c>
      <c r="C4" s="22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>
      <c r="A5" s="40"/>
      <c r="B5" s="23" t="s">
        <v>36</v>
      </c>
      <c r="C5" s="24" t="s">
        <v>37</v>
      </c>
      <c r="D5" s="6" t="s">
        <v>38</v>
      </c>
      <c r="E5" s="222" t="s">
        <v>39</v>
      </c>
      <c r="F5" s="223"/>
      <c r="G5" s="223"/>
      <c r="H5" s="224"/>
      <c r="I5" s="214" t="s">
        <v>36</v>
      </c>
      <c r="J5" s="215"/>
      <c r="K5" s="215"/>
      <c r="L5" s="215"/>
      <c r="M5" s="215"/>
      <c r="N5" s="215"/>
      <c r="O5" s="22"/>
    </row>
    <row r="6" spans="1:16">
      <c r="A6" s="64"/>
      <c r="B6" s="12" t="e">
        <f>SUM(#REF!)</f>
        <v>#REF!</v>
      </c>
      <c r="C6" s="17" t="s">
        <v>27</v>
      </c>
      <c r="D6" s="32" t="e">
        <f>VLOOKUP($P6,入力例!$A:$C,2,0)&amp;  TEXT(#REF!,"含む 0名") &amp; "　（" &amp; TEXT(入力例!#REF!,"m月分") &amp; "）"</f>
        <v>#N/A</v>
      </c>
      <c r="E6" s="225" t="s">
        <v>41</v>
      </c>
      <c r="F6" s="226"/>
      <c r="G6" s="226"/>
      <c r="H6" s="227"/>
      <c r="I6" s="216" t="e">
        <f>#REF!</f>
        <v>#REF!</v>
      </c>
      <c r="J6" s="217"/>
      <c r="K6" s="217"/>
      <c r="L6" s="217"/>
      <c r="M6" s="217"/>
      <c r="N6" s="218"/>
      <c r="O6" s="46"/>
      <c r="P6" s="4" t="s">
        <v>66</v>
      </c>
    </row>
    <row r="7" spans="1:16">
      <c r="A7" s="65"/>
      <c r="B7" s="16" t="e">
        <f>#REF!</f>
        <v>#REF!</v>
      </c>
      <c r="C7" s="17" t="s">
        <v>27</v>
      </c>
      <c r="D7" s="18" t="s">
        <v>44</v>
      </c>
      <c r="E7" s="246"/>
      <c r="F7" s="247"/>
      <c r="G7" s="247"/>
      <c r="H7" s="248"/>
      <c r="I7" s="282"/>
      <c r="J7" s="282"/>
      <c r="K7" s="282"/>
      <c r="L7" s="282"/>
      <c r="M7" s="282"/>
      <c r="N7" s="282"/>
      <c r="O7" s="47"/>
      <c r="P7" s="11"/>
    </row>
    <row r="8" spans="1:16">
      <c r="A8" s="65"/>
      <c r="B8" s="16"/>
      <c r="C8" s="17"/>
      <c r="D8" s="18" t="s">
        <v>45</v>
      </c>
      <c r="E8" s="246" t="s">
        <v>79</v>
      </c>
      <c r="F8" s="247"/>
      <c r="G8" s="247"/>
      <c r="H8" s="248"/>
      <c r="I8" s="280" t="e">
        <f>#REF!</f>
        <v>#REF!</v>
      </c>
      <c r="J8" s="280"/>
      <c r="K8" s="280"/>
      <c r="L8" s="280"/>
      <c r="M8" s="280"/>
      <c r="N8" s="280"/>
      <c r="O8" s="35"/>
      <c r="P8" s="11"/>
    </row>
    <row r="9" spans="1:16">
      <c r="A9" s="65"/>
      <c r="B9" s="16"/>
      <c r="C9" s="17"/>
      <c r="D9" s="18" t="s">
        <v>47</v>
      </c>
      <c r="E9" s="246" t="s">
        <v>79</v>
      </c>
      <c r="F9" s="247"/>
      <c r="G9" s="247"/>
      <c r="H9" s="248"/>
      <c r="I9" s="280" t="e">
        <f>SUM(#REF!,#REF!)</f>
        <v>#REF!</v>
      </c>
      <c r="J9" s="280"/>
      <c r="K9" s="280"/>
      <c r="L9" s="280"/>
      <c r="M9" s="280"/>
      <c r="N9" s="280"/>
      <c r="O9" s="35"/>
      <c r="P9" s="11"/>
    </row>
    <row r="10" spans="1:16">
      <c r="A10" s="65"/>
      <c r="B10" s="16" t="e">
        <f>IF(#REF!&lt;0,#REF!*-1,"")</f>
        <v>#REF!</v>
      </c>
      <c r="C10" s="17" t="e">
        <f>IF(#REF!&lt;0,"預り金","")</f>
        <v>#REF!</v>
      </c>
      <c r="D10" s="18" t="s">
        <v>72</v>
      </c>
      <c r="E10" s="246" t="e">
        <f>IF(#REF!&gt;=0,"預り金","")</f>
        <v>#REF!</v>
      </c>
      <c r="F10" s="247"/>
      <c r="G10" s="247"/>
      <c r="H10" s="248"/>
      <c r="I10" s="280" t="e">
        <f>IF(#REF!&gt;=0,#REF!,"")</f>
        <v>#REF!</v>
      </c>
      <c r="J10" s="280"/>
      <c r="K10" s="280"/>
      <c r="L10" s="280"/>
      <c r="M10" s="280"/>
      <c r="N10" s="280"/>
      <c r="O10" s="35"/>
      <c r="P10" s="11"/>
    </row>
    <row r="11" spans="1:16">
      <c r="A11" s="65"/>
      <c r="B11" s="16"/>
      <c r="C11" s="17"/>
      <c r="D11" s="18" t="s">
        <v>50</v>
      </c>
      <c r="E11" s="246" t="s">
        <v>49</v>
      </c>
      <c r="F11" s="247"/>
      <c r="G11" s="247"/>
      <c r="H11" s="248"/>
      <c r="I11" s="274" t="e">
        <f>#REF!</f>
        <v>#REF!</v>
      </c>
      <c r="J11" s="274"/>
      <c r="K11" s="274"/>
      <c r="L11" s="274"/>
      <c r="M11" s="274"/>
      <c r="N11" s="274"/>
      <c r="O11" s="48"/>
      <c r="P11" s="11"/>
    </row>
    <row r="12" spans="1:16">
      <c r="A12" s="65"/>
      <c r="B12" s="16"/>
      <c r="C12" s="17"/>
      <c r="D12" s="18" t="s">
        <v>51</v>
      </c>
      <c r="E12" s="246" t="s">
        <v>49</v>
      </c>
      <c r="F12" s="247"/>
      <c r="G12" s="247"/>
      <c r="H12" s="248"/>
      <c r="I12" s="274" t="e">
        <f>#REF!</f>
        <v>#REF!</v>
      </c>
      <c r="J12" s="274"/>
      <c r="K12" s="274"/>
      <c r="L12" s="274"/>
      <c r="M12" s="274"/>
      <c r="N12" s="274"/>
      <c r="O12" s="48"/>
      <c r="P12" s="11"/>
    </row>
    <row r="13" spans="1:16">
      <c r="A13" s="65"/>
      <c r="B13" s="16"/>
      <c r="C13" s="17"/>
      <c r="D13" s="18" t="s">
        <v>53</v>
      </c>
      <c r="E13" s="246" t="s">
        <v>49</v>
      </c>
      <c r="F13" s="247"/>
      <c r="G13" s="247"/>
      <c r="H13" s="248"/>
      <c r="I13" s="274" t="e">
        <f>#REF!</f>
        <v>#REF!</v>
      </c>
      <c r="J13" s="274"/>
      <c r="K13" s="274"/>
      <c r="L13" s="274"/>
      <c r="M13" s="274"/>
      <c r="N13" s="274"/>
      <c r="O13" s="48"/>
      <c r="P13"/>
    </row>
    <row r="14" spans="1:16">
      <c r="A14" s="65"/>
      <c r="B14" s="16"/>
      <c r="C14" s="17"/>
      <c r="D14" s="18"/>
      <c r="E14" s="246"/>
      <c r="F14" s="247"/>
      <c r="G14" s="247"/>
      <c r="H14" s="248"/>
      <c r="I14" s="274"/>
      <c r="J14" s="274"/>
      <c r="K14" s="274"/>
      <c r="L14" s="274"/>
      <c r="M14" s="274"/>
      <c r="N14" s="274"/>
      <c r="O14" s="48"/>
      <c r="P14" s="25"/>
    </row>
    <row r="15" spans="1:16">
      <c r="A15" s="65"/>
      <c r="B15" s="16"/>
      <c r="C15" s="17"/>
      <c r="D15" s="18"/>
      <c r="E15" s="246"/>
      <c r="F15" s="247"/>
      <c r="G15" s="247"/>
      <c r="H15" s="248"/>
      <c r="I15" s="274"/>
      <c r="J15" s="274"/>
      <c r="K15" s="274"/>
      <c r="L15" s="274"/>
      <c r="M15" s="274"/>
      <c r="N15" s="274"/>
      <c r="O15" s="48"/>
      <c r="P15" s="25"/>
    </row>
    <row r="16" spans="1:16">
      <c r="A16" s="65"/>
      <c r="B16" s="16"/>
      <c r="C16" s="17"/>
      <c r="D16" s="18"/>
      <c r="E16" s="246"/>
      <c r="F16" s="247"/>
      <c r="G16" s="247"/>
      <c r="H16" s="248"/>
      <c r="I16" s="274"/>
      <c r="J16" s="274"/>
      <c r="K16" s="274"/>
      <c r="L16" s="274"/>
      <c r="M16" s="274"/>
      <c r="N16" s="274"/>
      <c r="O16" s="48"/>
      <c r="P16" s="11"/>
    </row>
    <row r="17" spans="1:16">
      <c r="A17" s="65"/>
      <c r="B17" s="16"/>
      <c r="C17" s="17"/>
      <c r="D17" s="18"/>
      <c r="E17" s="246"/>
      <c r="F17" s="247"/>
      <c r="G17" s="247"/>
      <c r="H17" s="248"/>
      <c r="I17" s="274"/>
      <c r="J17" s="274"/>
      <c r="K17" s="274"/>
      <c r="L17" s="274"/>
      <c r="M17" s="274"/>
      <c r="N17" s="274"/>
      <c r="O17" s="48"/>
      <c r="P17" s="11"/>
    </row>
    <row r="18" spans="1:16" ht="18.75" customHeight="1">
      <c r="A18" s="65"/>
      <c r="B18" s="16"/>
      <c r="C18" s="17"/>
      <c r="D18" s="18"/>
      <c r="E18" s="246"/>
      <c r="F18" s="247"/>
      <c r="G18" s="247"/>
      <c r="H18" s="248"/>
      <c r="I18" s="274"/>
      <c r="J18" s="274"/>
      <c r="K18" s="274"/>
      <c r="L18" s="274"/>
      <c r="M18" s="274"/>
      <c r="N18" s="274"/>
      <c r="O18" s="48"/>
      <c r="P18" s="11"/>
    </row>
    <row r="19" spans="1:16">
      <c r="A19" s="65"/>
      <c r="B19" s="16"/>
      <c r="C19" s="17"/>
      <c r="D19" s="18"/>
      <c r="E19" s="246"/>
      <c r="F19" s="247"/>
      <c r="G19" s="247"/>
      <c r="H19" s="248"/>
      <c r="I19" s="274"/>
      <c r="J19" s="274"/>
      <c r="K19" s="274"/>
      <c r="L19" s="274"/>
      <c r="M19" s="274"/>
      <c r="N19" s="274"/>
      <c r="O19" s="48"/>
      <c r="P19" s="11"/>
    </row>
    <row r="20" spans="1:16">
      <c r="A20" s="65"/>
      <c r="B20" s="16"/>
      <c r="C20" s="17"/>
      <c r="D20" s="18" t="str">
        <f>IF($P20="","",VLOOKUP($P20,入力例!$A:$C,2,0))</f>
        <v/>
      </c>
      <c r="E20" s="246" t="str">
        <f>IF($D20="","","売掛金")</f>
        <v/>
      </c>
      <c r="F20" s="247"/>
      <c r="G20" s="247"/>
      <c r="H20" s="248"/>
      <c r="I20" s="274" t="str">
        <f>IF($P20="","",HLOOKUP($P20,#REF!,46,0))</f>
        <v/>
      </c>
      <c r="J20" s="274"/>
      <c r="K20" s="274"/>
      <c r="L20" s="274"/>
      <c r="M20" s="274"/>
      <c r="N20" s="274"/>
      <c r="O20" s="48"/>
      <c r="P20" s="11"/>
    </row>
    <row r="21" spans="1:16">
      <c r="A21" s="65"/>
      <c r="B21" s="16"/>
      <c r="C21" s="17"/>
      <c r="D21" s="18"/>
      <c r="E21" s="246"/>
      <c r="F21" s="247"/>
      <c r="G21" s="247"/>
      <c r="H21" s="248"/>
      <c r="I21" s="274"/>
      <c r="J21" s="274"/>
      <c r="K21" s="274"/>
      <c r="L21" s="274"/>
      <c r="M21" s="274"/>
      <c r="N21" s="274"/>
      <c r="O21" s="48"/>
    </row>
    <row r="22" spans="1:16">
      <c r="A22" s="65"/>
      <c r="B22" s="16"/>
      <c r="C22" s="17"/>
      <c r="D22" s="18"/>
      <c r="E22" s="246"/>
      <c r="F22" s="247"/>
      <c r="G22" s="247"/>
      <c r="H22" s="248"/>
      <c r="I22" s="274"/>
      <c r="J22" s="274"/>
      <c r="K22" s="274"/>
      <c r="L22" s="274"/>
      <c r="M22" s="274"/>
      <c r="N22" s="274"/>
      <c r="O22" s="48"/>
    </row>
    <row r="23" spans="1:16">
      <c r="A23" s="65"/>
      <c r="B23" s="16"/>
      <c r="C23" s="17"/>
      <c r="D23" s="18"/>
      <c r="E23" s="246"/>
      <c r="F23" s="247"/>
      <c r="G23" s="247"/>
      <c r="H23" s="248"/>
      <c r="I23" s="274"/>
      <c r="J23" s="274"/>
      <c r="K23" s="274"/>
      <c r="L23" s="274"/>
      <c r="M23" s="274"/>
      <c r="N23" s="274"/>
      <c r="O23" s="48"/>
    </row>
    <row r="24" spans="1:16">
      <c r="A24" s="65"/>
      <c r="B24" s="16"/>
      <c r="C24" s="17"/>
      <c r="D24" s="18"/>
      <c r="E24" s="246"/>
      <c r="F24" s="247"/>
      <c r="G24" s="247"/>
      <c r="H24" s="248"/>
      <c r="I24" s="274"/>
      <c r="J24" s="274"/>
      <c r="K24" s="274"/>
      <c r="L24" s="274"/>
      <c r="M24" s="274"/>
      <c r="N24" s="274"/>
      <c r="O24" s="48"/>
    </row>
    <row r="25" spans="1:16">
      <c r="A25" s="65"/>
      <c r="B25" s="16"/>
      <c r="C25" s="17"/>
      <c r="D25" s="18"/>
      <c r="E25" s="246"/>
      <c r="F25" s="247"/>
      <c r="G25" s="247"/>
      <c r="H25" s="248"/>
      <c r="I25" s="274"/>
      <c r="J25" s="274"/>
      <c r="K25" s="274"/>
      <c r="L25" s="274"/>
      <c r="M25" s="274"/>
      <c r="N25" s="274"/>
      <c r="O25" s="48"/>
    </row>
    <row r="26" spans="1:16">
      <c r="A26" s="65"/>
      <c r="B26" s="16"/>
      <c r="C26" s="17"/>
      <c r="D26" s="18"/>
      <c r="E26" s="246"/>
      <c r="F26" s="247"/>
      <c r="G26" s="247"/>
      <c r="H26" s="248"/>
      <c r="I26" s="274"/>
      <c r="J26" s="274"/>
      <c r="K26" s="274"/>
      <c r="L26" s="274"/>
      <c r="M26" s="274"/>
      <c r="N26" s="274"/>
      <c r="O26" s="48"/>
    </row>
    <row r="27" spans="1:16">
      <c r="A27" s="65"/>
      <c r="B27" s="16"/>
      <c r="C27" s="17"/>
      <c r="D27" s="18"/>
      <c r="E27" s="246"/>
      <c r="F27" s="247"/>
      <c r="G27" s="247"/>
      <c r="H27" s="248"/>
      <c r="I27" s="274"/>
      <c r="J27" s="274"/>
      <c r="K27" s="274"/>
      <c r="L27" s="274"/>
      <c r="M27" s="274"/>
      <c r="N27" s="274"/>
      <c r="O27" s="48"/>
    </row>
    <row r="28" spans="1:16">
      <c r="A28" s="65"/>
      <c r="B28" s="16"/>
      <c r="C28" s="17"/>
      <c r="D28" s="18"/>
      <c r="E28" s="246"/>
      <c r="F28" s="247"/>
      <c r="G28" s="247"/>
      <c r="H28" s="248"/>
      <c r="I28" s="274"/>
      <c r="J28" s="274"/>
      <c r="K28" s="274"/>
      <c r="L28" s="274"/>
      <c r="M28" s="274"/>
      <c r="N28" s="274"/>
      <c r="O28" s="48"/>
    </row>
    <row r="29" spans="1:16">
      <c r="A29" s="65"/>
      <c r="B29" s="16"/>
      <c r="C29" s="17"/>
      <c r="D29" s="18"/>
      <c r="E29" s="246"/>
      <c r="F29" s="247"/>
      <c r="G29" s="247"/>
      <c r="H29" s="248"/>
      <c r="I29" s="274"/>
      <c r="J29" s="274"/>
      <c r="K29" s="274"/>
      <c r="L29" s="274"/>
      <c r="M29" s="274"/>
      <c r="N29" s="274"/>
      <c r="O29" s="48"/>
    </row>
    <row r="30" spans="1:16">
      <c r="A30" s="65"/>
      <c r="B30" s="16"/>
      <c r="C30" s="17"/>
      <c r="D30" s="18"/>
      <c r="E30" s="246"/>
      <c r="F30" s="247"/>
      <c r="G30" s="247"/>
      <c r="H30" s="248"/>
      <c r="I30" s="274"/>
      <c r="J30" s="274"/>
      <c r="K30" s="274"/>
      <c r="L30" s="274"/>
      <c r="M30" s="274"/>
      <c r="N30" s="274"/>
      <c r="O30" s="48"/>
    </row>
    <row r="31" spans="1:16">
      <c r="A31" s="65"/>
      <c r="B31" s="16"/>
      <c r="C31" s="17"/>
      <c r="D31" s="18"/>
      <c r="E31" s="246"/>
      <c r="F31" s="247"/>
      <c r="G31" s="247"/>
      <c r="H31" s="248"/>
      <c r="I31" s="274"/>
      <c r="J31" s="274"/>
      <c r="K31" s="274"/>
      <c r="L31" s="274"/>
      <c r="M31" s="274"/>
      <c r="N31" s="274"/>
      <c r="O31" s="48"/>
    </row>
    <row r="32" spans="1:16">
      <c r="A32" s="67"/>
      <c r="B32" s="39"/>
      <c r="C32" s="21"/>
      <c r="D32" s="20"/>
      <c r="E32" s="246"/>
      <c r="F32" s="247"/>
      <c r="G32" s="247"/>
      <c r="H32" s="248"/>
      <c r="I32" s="275"/>
      <c r="J32" s="275"/>
      <c r="K32" s="275"/>
      <c r="L32" s="275"/>
      <c r="M32" s="275"/>
      <c r="N32" s="275"/>
      <c r="O32" s="50"/>
    </row>
    <row r="33" spans="1:17">
      <c r="A33" s="40"/>
      <c r="B33" s="41" t="e">
        <f>SUM(B6:B32)</f>
        <v>#REF!</v>
      </c>
      <c r="C33" s="214" t="s">
        <v>56</v>
      </c>
      <c r="D33" s="215"/>
      <c r="E33" s="215"/>
      <c r="F33" s="215"/>
      <c r="G33" s="215"/>
      <c r="H33" s="219"/>
      <c r="I33" s="266" t="e">
        <f>SUM(I6:N32)</f>
        <v>#REF!</v>
      </c>
      <c r="J33" s="267"/>
      <c r="K33" s="267"/>
      <c r="L33" s="267"/>
      <c r="M33" s="267"/>
      <c r="N33" s="267"/>
      <c r="O33" s="51"/>
      <c r="P33" s="72" t="e">
        <f>I33-B33</f>
        <v>#REF!</v>
      </c>
      <c r="Q33" s="72"/>
    </row>
    <row r="34" spans="1:17">
      <c r="B34" s="9"/>
      <c r="C34" s="10"/>
      <c r="D34" s="10"/>
      <c r="E34" s="10"/>
      <c r="F34" s="10"/>
      <c r="G34" s="10"/>
      <c r="H34" s="10"/>
      <c r="I34" s="228"/>
      <c r="J34" s="228"/>
      <c r="K34" s="228"/>
      <c r="L34" s="228"/>
      <c r="M34" s="228"/>
      <c r="N34" s="228"/>
      <c r="O34" s="42"/>
    </row>
    <row r="35" spans="1:17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7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7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7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</sheetData>
  <mergeCells count="63">
    <mergeCell ref="E7:H7"/>
    <mergeCell ref="I7:N7"/>
    <mergeCell ref="B4:C4"/>
    <mergeCell ref="E5:H5"/>
    <mergeCell ref="I5:N5"/>
    <mergeCell ref="E6:H6"/>
    <mergeCell ref="I6:N6"/>
    <mergeCell ref="E11:H11"/>
    <mergeCell ref="I11:N11"/>
    <mergeCell ref="E12:H12"/>
    <mergeCell ref="I12:N12"/>
    <mergeCell ref="E8:H8"/>
    <mergeCell ref="I8:N8"/>
    <mergeCell ref="E9:H9"/>
    <mergeCell ref="I9:N9"/>
    <mergeCell ref="E10:H10"/>
    <mergeCell ref="I10:N10"/>
    <mergeCell ref="E13:H13"/>
    <mergeCell ref="I13:N13"/>
    <mergeCell ref="E14:H14"/>
    <mergeCell ref="I14:N14"/>
    <mergeCell ref="E15:H15"/>
    <mergeCell ref="I15:N15"/>
    <mergeCell ref="E16:H16"/>
    <mergeCell ref="I16:N16"/>
    <mergeCell ref="E18:H18"/>
    <mergeCell ref="I18:N18"/>
    <mergeCell ref="E19:H19"/>
    <mergeCell ref="I19:N19"/>
    <mergeCell ref="E17:H17"/>
    <mergeCell ref="I17:N17"/>
    <mergeCell ref="I25:N25"/>
    <mergeCell ref="E20:H20"/>
    <mergeCell ref="I20:N20"/>
    <mergeCell ref="E21:H21"/>
    <mergeCell ref="I21:N21"/>
    <mergeCell ref="E22:H22"/>
    <mergeCell ref="I22:N22"/>
    <mergeCell ref="C33:H33"/>
    <mergeCell ref="I33:N33"/>
    <mergeCell ref="I34:N34"/>
    <mergeCell ref="E29:H29"/>
    <mergeCell ref="I29:N29"/>
    <mergeCell ref="E30:H30"/>
    <mergeCell ref="I30:N30"/>
    <mergeCell ref="E31:H31"/>
    <mergeCell ref="I31:N31"/>
    <mergeCell ref="A1:B1"/>
    <mergeCell ref="G3:H3"/>
    <mergeCell ref="J3:K3"/>
    <mergeCell ref="E32:H32"/>
    <mergeCell ref="I32:N32"/>
    <mergeCell ref="E26:H26"/>
    <mergeCell ref="I26:N26"/>
    <mergeCell ref="E27:H27"/>
    <mergeCell ref="I27:N27"/>
    <mergeCell ref="E28:H28"/>
    <mergeCell ref="I28:N28"/>
    <mergeCell ref="E23:H23"/>
    <mergeCell ref="I23:N23"/>
    <mergeCell ref="E24:H24"/>
    <mergeCell ref="I24:N24"/>
    <mergeCell ref="E25:H25"/>
  </mergeCells>
  <phoneticPr fontId="18"/>
  <pageMargins left="0.51181102362204722" right="0" top="0.74803149606299213" bottom="0.35433070866141736" header="0.31496062992125984" footer="0.31496062992125984"/>
  <pageSetup paperSize="1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1A9BD-0C25-4B6E-94D9-BB054D8770CC}">
  <sheetPr codeName="Sheet18">
    <tabColor rgb="FF00B0F0"/>
  </sheetPr>
  <dimension ref="A1:Q38"/>
  <sheetViews>
    <sheetView zoomScale="85" zoomScaleNormal="85" workbookViewId="0">
      <selection activeCell="D7" sqref="D7"/>
    </sheetView>
  </sheetViews>
  <sheetFormatPr defaultRowHeight="18.75"/>
  <cols>
    <col min="1" max="1" width="3.625" customWidth="1"/>
    <col min="2" max="2" width="12.625" customWidth="1"/>
    <col min="3" max="3" width="8.625" customWidth="1"/>
    <col min="4" max="4" width="20.625" customWidth="1"/>
    <col min="5" max="14" width="2.625" customWidth="1"/>
    <col min="15" max="15" width="3.625" customWidth="1"/>
  </cols>
  <sheetData>
    <row r="1" spans="1:17" ht="24">
      <c r="A1" s="208" t="s">
        <v>34</v>
      </c>
      <c r="B1" s="208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7" ht="12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"/>
    </row>
    <row r="3" spans="1:17" ht="39.950000000000003" customHeight="1">
      <c r="B3" s="7"/>
      <c r="C3" s="5"/>
      <c r="D3" s="8"/>
      <c r="E3" s="5"/>
      <c r="F3" s="56" t="s">
        <v>78</v>
      </c>
      <c r="G3" s="209"/>
      <c r="H3" s="210"/>
      <c r="I3" s="54"/>
      <c r="J3" s="209"/>
      <c r="K3" s="210"/>
      <c r="L3" s="55" t="s">
        <v>35</v>
      </c>
      <c r="M3" s="57"/>
      <c r="N3" s="58"/>
      <c r="O3" s="5"/>
      <c r="P3" s="2"/>
    </row>
    <row r="4" spans="1:17">
      <c r="B4" s="220" t="e">
        <f>入力例!#REF!</f>
        <v>#REF!</v>
      </c>
      <c r="C4" s="22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7">
      <c r="A5" s="40"/>
      <c r="B5" s="23" t="s">
        <v>36</v>
      </c>
      <c r="C5" s="24" t="s">
        <v>37</v>
      </c>
      <c r="D5" s="6" t="s">
        <v>38</v>
      </c>
      <c r="E5" s="222" t="s">
        <v>39</v>
      </c>
      <c r="F5" s="223"/>
      <c r="G5" s="223"/>
      <c r="H5" s="224"/>
      <c r="I5" s="214" t="s">
        <v>36</v>
      </c>
      <c r="J5" s="215"/>
      <c r="K5" s="215"/>
      <c r="L5" s="215"/>
      <c r="M5" s="215"/>
      <c r="N5" s="215"/>
      <c r="O5" s="22"/>
    </row>
    <row r="6" spans="1:17">
      <c r="A6" s="64"/>
      <c r="B6" s="12" t="e">
        <f>SUM(#REF!)</f>
        <v>#REF!</v>
      </c>
      <c r="C6" s="13" t="e">
        <f>IF(入力例!#REF!="10","未払金","福祉部")</f>
        <v>#REF!</v>
      </c>
      <c r="D6" s="31" t="e">
        <f>VLOOKUP($P6,入力例!$A:$C,2,0)&amp; TEXT($Q6,"含む 0名") &amp;"　パート" &amp; TEXT(EOMONTH(B4,-1),"m月分")</f>
        <v>#N/A</v>
      </c>
      <c r="E6" s="225" t="s">
        <v>41</v>
      </c>
      <c r="F6" s="226"/>
      <c r="G6" s="226"/>
      <c r="H6" s="227"/>
      <c r="I6" s="281" t="e">
        <f>#REF!</f>
        <v>#REF!</v>
      </c>
      <c r="J6" s="281"/>
      <c r="K6" s="281"/>
      <c r="L6" s="281"/>
      <c r="M6" s="281"/>
      <c r="N6" s="281"/>
      <c r="O6" s="46"/>
      <c r="P6" s="4" t="s">
        <v>77</v>
      </c>
      <c r="Q6">
        <v>2</v>
      </c>
    </row>
    <row r="7" spans="1:17">
      <c r="A7" s="65"/>
      <c r="B7" s="16" t="e">
        <f>#REF!</f>
        <v>#REF!</v>
      </c>
      <c r="C7" s="17" t="e">
        <f>IF(入力例!#REF!="10","未払金","福祉部")</f>
        <v>#REF!</v>
      </c>
      <c r="D7" s="32" t="s">
        <v>70</v>
      </c>
      <c r="E7" s="249"/>
      <c r="F7" s="250"/>
      <c r="G7" s="250"/>
      <c r="H7" s="251"/>
      <c r="I7" s="282"/>
      <c r="J7" s="282"/>
      <c r="K7" s="282"/>
      <c r="L7" s="282"/>
      <c r="M7" s="282"/>
      <c r="N7" s="282"/>
      <c r="O7" s="47"/>
      <c r="P7" s="4"/>
    </row>
    <row r="8" spans="1:17">
      <c r="A8" s="65"/>
      <c r="B8" s="16"/>
      <c r="C8" s="17"/>
      <c r="D8" s="32" t="s">
        <v>71</v>
      </c>
      <c r="E8" s="246" t="s">
        <v>27</v>
      </c>
      <c r="F8" s="247"/>
      <c r="G8" s="247"/>
      <c r="H8" s="248"/>
      <c r="I8" s="280" t="e">
        <f>#REF!</f>
        <v>#REF!</v>
      </c>
      <c r="J8" s="280"/>
      <c r="K8" s="280"/>
      <c r="L8" s="280"/>
      <c r="M8" s="280"/>
      <c r="N8" s="280"/>
      <c r="O8" s="35"/>
      <c r="P8" s="4"/>
    </row>
    <row r="9" spans="1:17">
      <c r="A9" s="65"/>
      <c r="B9" s="16"/>
      <c r="C9" s="17"/>
      <c r="D9" s="18" t="s">
        <v>47</v>
      </c>
      <c r="E9" s="246" t="s">
        <v>27</v>
      </c>
      <c r="F9" s="247"/>
      <c r="G9" s="247"/>
      <c r="H9" s="248"/>
      <c r="I9" s="280" t="e">
        <f>SUM(#REF!,#REF!)</f>
        <v>#REF!</v>
      </c>
      <c r="J9" s="280"/>
      <c r="K9" s="280"/>
      <c r="L9" s="280"/>
      <c r="M9" s="280"/>
      <c r="N9" s="280"/>
      <c r="O9" s="35"/>
      <c r="P9" s="4"/>
    </row>
    <row r="10" spans="1:17">
      <c r="A10" s="65"/>
      <c r="B10" s="16" t="e">
        <f>IF(#REF!&lt;0,#REF!*-1,"")</f>
        <v>#REF!</v>
      </c>
      <c r="C10" s="17" t="e">
        <f>IF(#REF!&lt;0,"預り金","")</f>
        <v>#REF!</v>
      </c>
      <c r="D10" s="32" t="s">
        <v>72</v>
      </c>
      <c r="E10" s="246" t="e">
        <f>IF(#REF!&gt;=0,"預り金","")</f>
        <v>#REF!</v>
      </c>
      <c r="F10" s="247"/>
      <c r="G10" s="247"/>
      <c r="H10" s="248"/>
      <c r="I10" s="280" t="e">
        <f>IF(#REF!&gt;=0,#REF!,"")</f>
        <v>#REF!</v>
      </c>
      <c r="J10" s="280"/>
      <c r="K10" s="280"/>
      <c r="L10" s="280"/>
      <c r="M10" s="280"/>
      <c r="N10" s="280"/>
      <c r="O10" s="35"/>
      <c r="P10" s="4"/>
    </row>
    <row r="11" spans="1:17">
      <c r="A11" s="65"/>
      <c r="B11" s="16"/>
      <c r="C11" s="17"/>
      <c r="D11" s="32" t="s">
        <v>73</v>
      </c>
      <c r="E11" s="246" t="s">
        <v>75</v>
      </c>
      <c r="F11" s="247"/>
      <c r="G11" s="247"/>
      <c r="H11" s="248"/>
      <c r="I11" s="205" t="e">
        <f>#REF!</f>
        <v>#REF!</v>
      </c>
      <c r="J11" s="206"/>
      <c r="K11" s="206"/>
      <c r="L11" s="206"/>
      <c r="M11" s="206"/>
      <c r="N11" s="207"/>
      <c r="O11" s="35"/>
      <c r="P11" s="4"/>
    </row>
    <row r="12" spans="1:17">
      <c r="A12" s="65"/>
      <c r="B12" s="16"/>
      <c r="C12" s="17"/>
      <c r="D12" s="32"/>
      <c r="E12" s="246"/>
      <c r="F12" s="247"/>
      <c r="G12" s="247"/>
      <c r="H12" s="248"/>
      <c r="I12" s="205"/>
      <c r="J12" s="206"/>
      <c r="K12" s="206"/>
      <c r="L12" s="206"/>
      <c r="M12" s="206"/>
      <c r="N12" s="207"/>
      <c r="O12" s="35"/>
    </row>
    <row r="13" spans="1:17">
      <c r="A13" s="65"/>
      <c r="B13" s="16"/>
      <c r="C13" s="17"/>
      <c r="D13" s="32"/>
      <c r="E13" s="246"/>
      <c r="F13" s="247"/>
      <c r="G13" s="247"/>
      <c r="H13" s="248"/>
      <c r="I13" s="280"/>
      <c r="J13" s="280"/>
      <c r="K13" s="280"/>
      <c r="L13" s="280"/>
      <c r="M13" s="280"/>
      <c r="N13" s="280"/>
      <c r="O13" s="35"/>
    </row>
    <row r="14" spans="1:17">
      <c r="A14" s="65"/>
      <c r="B14" s="16"/>
      <c r="C14" s="17"/>
      <c r="D14" s="32"/>
      <c r="E14" s="246"/>
      <c r="F14" s="247"/>
      <c r="G14" s="247"/>
      <c r="H14" s="248"/>
      <c r="I14" s="280"/>
      <c r="J14" s="280"/>
      <c r="K14" s="280"/>
      <c r="L14" s="280"/>
      <c r="M14" s="280"/>
      <c r="N14" s="280"/>
      <c r="O14" s="35"/>
    </row>
    <row r="15" spans="1:17">
      <c r="A15" s="65"/>
      <c r="B15" s="16"/>
      <c r="C15" s="17"/>
      <c r="D15" s="32"/>
      <c r="E15" s="246"/>
      <c r="F15" s="247"/>
      <c r="G15" s="247"/>
      <c r="H15" s="248"/>
      <c r="I15" s="280"/>
      <c r="J15" s="280"/>
      <c r="K15" s="280"/>
      <c r="L15" s="280"/>
      <c r="M15" s="280"/>
      <c r="N15" s="280"/>
      <c r="O15" s="35"/>
    </row>
    <row r="16" spans="1:17">
      <c r="A16" s="65"/>
      <c r="B16" s="16"/>
      <c r="C16" s="17"/>
      <c r="D16" s="32"/>
      <c r="E16" s="246"/>
      <c r="F16" s="247"/>
      <c r="G16" s="247"/>
      <c r="H16" s="248"/>
      <c r="I16" s="274"/>
      <c r="J16" s="274"/>
      <c r="K16" s="274"/>
      <c r="L16" s="274"/>
      <c r="M16" s="274"/>
      <c r="N16" s="274"/>
      <c r="O16" s="48"/>
    </row>
    <row r="17" spans="1:15">
      <c r="A17" s="65"/>
      <c r="B17" s="16"/>
      <c r="C17" s="17"/>
      <c r="D17" s="32"/>
      <c r="E17" s="246"/>
      <c r="F17" s="247"/>
      <c r="G17" s="247"/>
      <c r="H17" s="248"/>
      <c r="I17" s="274"/>
      <c r="J17" s="274"/>
      <c r="K17" s="274"/>
      <c r="L17" s="274"/>
      <c r="M17" s="274"/>
      <c r="N17" s="274"/>
      <c r="O17" s="48"/>
    </row>
    <row r="18" spans="1:15">
      <c r="A18" s="65"/>
      <c r="B18" s="16"/>
      <c r="C18" s="17"/>
      <c r="D18" s="32"/>
      <c r="E18" s="246"/>
      <c r="F18" s="247"/>
      <c r="G18" s="247"/>
      <c r="H18" s="248"/>
      <c r="I18" s="274"/>
      <c r="J18" s="274"/>
      <c r="K18" s="274"/>
      <c r="L18" s="274"/>
      <c r="M18" s="274"/>
      <c r="N18" s="274"/>
      <c r="O18" s="48"/>
    </row>
    <row r="19" spans="1:15">
      <c r="A19" s="65"/>
      <c r="B19" s="16"/>
      <c r="C19" s="17"/>
      <c r="D19" s="32"/>
      <c r="E19" s="246"/>
      <c r="F19" s="247"/>
      <c r="G19" s="247"/>
      <c r="H19" s="248"/>
      <c r="I19" s="274"/>
      <c r="J19" s="274"/>
      <c r="K19" s="274"/>
      <c r="L19" s="274"/>
      <c r="M19" s="274"/>
      <c r="N19" s="274"/>
      <c r="O19" s="48"/>
    </row>
    <row r="20" spans="1:15">
      <c r="A20" s="65"/>
      <c r="B20" s="16"/>
      <c r="C20" s="17"/>
      <c r="D20" s="32" t="str">
        <f>IF($P20="","",VLOOKUP($P20,入力例!$A:$C,2,0))</f>
        <v/>
      </c>
      <c r="E20" s="246" t="str">
        <f>IF($D20="","","売掛金")</f>
        <v/>
      </c>
      <c r="F20" s="247"/>
      <c r="G20" s="247"/>
      <c r="H20" s="248"/>
      <c r="I20" s="274" t="str">
        <f>IF($P20="","",HLOOKUP($P20,#REF!,46,0))</f>
        <v/>
      </c>
      <c r="J20" s="274"/>
      <c r="K20" s="274"/>
      <c r="L20" s="274"/>
      <c r="M20" s="274"/>
      <c r="N20" s="274"/>
      <c r="O20" s="48"/>
    </row>
    <row r="21" spans="1:15">
      <c r="A21" s="65"/>
      <c r="B21" s="16"/>
      <c r="C21" s="17"/>
      <c r="D21" s="32"/>
      <c r="E21" s="246"/>
      <c r="F21" s="247"/>
      <c r="G21" s="247"/>
      <c r="H21" s="248"/>
      <c r="I21" s="274"/>
      <c r="J21" s="274"/>
      <c r="K21" s="274"/>
      <c r="L21" s="274"/>
      <c r="M21" s="274"/>
      <c r="N21" s="274"/>
      <c r="O21" s="48"/>
    </row>
    <row r="22" spans="1:15">
      <c r="A22" s="65"/>
      <c r="B22" s="16"/>
      <c r="C22" s="17"/>
      <c r="D22" s="32"/>
      <c r="E22" s="246"/>
      <c r="F22" s="247"/>
      <c r="G22" s="247"/>
      <c r="H22" s="248"/>
      <c r="I22" s="274"/>
      <c r="J22" s="274"/>
      <c r="K22" s="274"/>
      <c r="L22" s="274"/>
      <c r="M22" s="274"/>
      <c r="N22" s="274"/>
      <c r="O22" s="48"/>
    </row>
    <row r="23" spans="1:15">
      <c r="A23" s="65"/>
      <c r="B23" s="16"/>
      <c r="C23" s="17"/>
      <c r="D23" s="32"/>
      <c r="E23" s="246"/>
      <c r="F23" s="247"/>
      <c r="G23" s="247"/>
      <c r="H23" s="248"/>
      <c r="I23" s="274"/>
      <c r="J23" s="274"/>
      <c r="K23" s="274"/>
      <c r="L23" s="274"/>
      <c r="M23" s="274"/>
      <c r="N23" s="274"/>
      <c r="O23" s="48"/>
    </row>
    <row r="24" spans="1:15">
      <c r="A24" s="65"/>
      <c r="B24" s="16"/>
      <c r="C24" s="17"/>
      <c r="D24" s="32"/>
      <c r="E24" s="246"/>
      <c r="F24" s="247"/>
      <c r="G24" s="247"/>
      <c r="H24" s="248"/>
      <c r="I24" s="274"/>
      <c r="J24" s="274"/>
      <c r="K24" s="274"/>
      <c r="L24" s="274"/>
      <c r="M24" s="274"/>
      <c r="N24" s="274"/>
      <c r="O24" s="48"/>
    </row>
    <row r="25" spans="1:15">
      <c r="A25" s="65"/>
      <c r="B25" s="16"/>
      <c r="C25" s="17"/>
      <c r="D25" s="32"/>
      <c r="E25" s="246"/>
      <c r="F25" s="247"/>
      <c r="G25" s="247"/>
      <c r="H25" s="248"/>
      <c r="I25" s="274"/>
      <c r="J25" s="274"/>
      <c r="K25" s="274"/>
      <c r="L25" s="274"/>
      <c r="M25" s="274"/>
      <c r="N25" s="274"/>
      <c r="O25" s="48"/>
    </row>
    <row r="26" spans="1:15">
      <c r="A26" s="65"/>
      <c r="B26" s="16"/>
      <c r="C26" s="17"/>
      <c r="D26" s="32"/>
      <c r="E26" s="246"/>
      <c r="F26" s="247"/>
      <c r="G26" s="247"/>
      <c r="H26" s="248"/>
      <c r="I26" s="274"/>
      <c r="J26" s="274"/>
      <c r="K26" s="274"/>
      <c r="L26" s="274"/>
      <c r="M26" s="274"/>
      <c r="N26" s="274"/>
      <c r="O26" s="48"/>
    </row>
    <row r="27" spans="1:15">
      <c r="A27" s="65"/>
      <c r="B27" s="16"/>
      <c r="C27" s="17"/>
      <c r="D27" s="32"/>
      <c r="E27" s="246"/>
      <c r="F27" s="247"/>
      <c r="G27" s="247"/>
      <c r="H27" s="248"/>
      <c r="I27" s="274"/>
      <c r="J27" s="274"/>
      <c r="K27" s="274"/>
      <c r="L27" s="274"/>
      <c r="M27" s="274"/>
      <c r="N27" s="274"/>
      <c r="O27" s="48"/>
    </row>
    <row r="28" spans="1:15">
      <c r="A28" s="65"/>
      <c r="B28" s="16"/>
      <c r="C28" s="17"/>
      <c r="D28" s="32"/>
      <c r="E28" s="246"/>
      <c r="F28" s="247"/>
      <c r="G28" s="247"/>
      <c r="H28" s="248"/>
      <c r="I28" s="274"/>
      <c r="J28" s="274"/>
      <c r="K28" s="274"/>
      <c r="L28" s="274"/>
      <c r="M28" s="274"/>
      <c r="N28" s="274"/>
      <c r="O28" s="48"/>
    </row>
    <row r="29" spans="1:15">
      <c r="A29" s="65"/>
      <c r="B29" s="16"/>
      <c r="C29" s="18"/>
      <c r="D29" s="32"/>
      <c r="E29" s="246"/>
      <c r="F29" s="247"/>
      <c r="G29" s="247"/>
      <c r="H29" s="248"/>
      <c r="I29" s="274"/>
      <c r="J29" s="274"/>
      <c r="K29" s="274"/>
      <c r="L29" s="274"/>
      <c r="M29" s="274"/>
      <c r="N29" s="274"/>
      <c r="O29" s="48"/>
    </row>
    <row r="30" spans="1:15">
      <c r="A30" s="65"/>
      <c r="B30" s="16"/>
      <c r="C30" s="18"/>
      <c r="D30" s="32"/>
      <c r="E30" s="246"/>
      <c r="F30" s="247"/>
      <c r="G30" s="247"/>
      <c r="H30" s="248"/>
      <c r="I30" s="274"/>
      <c r="J30" s="274"/>
      <c r="K30" s="274"/>
      <c r="L30" s="274"/>
      <c r="M30" s="274"/>
      <c r="N30" s="274"/>
      <c r="O30" s="48"/>
    </row>
    <row r="31" spans="1:15">
      <c r="A31" s="65"/>
      <c r="B31" s="16"/>
      <c r="C31" s="18"/>
      <c r="D31" s="32"/>
      <c r="E31" s="246"/>
      <c r="F31" s="247"/>
      <c r="G31" s="247"/>
      <c r="H31" s="248"/>
      <c r="I31" s="274"/>
      <c r="J31" s="274"/>
      <c r="K31" s="274"/>
      <c r="L31" s="274"/>
      <c r="M31" s="274"/>
      <c r="N31" s="274"/>
      <c r="O31" s="48"/>
    </row>
    <row r="32" spans="1:15">
      <c r="A32" s="67"/>
      <c r="B32" s="39"/>
      <c r="C32" s="20"/>
      <c r="D32" s="33"/>
      <c r="E32" s="246"/>
      <c r="F32" s="247"/>
      <c r="G32" s="247"/>
      <c r="H32" s="248"/>
      <c r="I32" s="275"/>
      <c r="J32" s="275"/>
      <c r="K32" s="275"/>
      <c r="L32" s="275"/>
      <c r="M32" s="275"/>
      <c r="N32" s="275"/>
      <c r="O32" s="50"/>
    </row>
    <row r="33" spans="1:15">
      <c r="A33" s="40"/>
      <c r="B33" s="41" t="e">
        <f>SUM(B6:B32)</f>
        <v>#REF!</v>
      </c>
      <c r="C33" s="214" t="s">
        <v>56</v>
      </c>
      <c r="D33" s="215"/>
      <c r="E33" s="215"/>
      <c r="F33" s="215"/>
      <c r="G33" s="215"/>
      <c r="H33" s="219"/>
      <c r="I33" s="266" t="e">
        <f>SUM(I6:N32)</f>
        <v>#REF!</v>
      </c>
      <c r="J33" s="267"/>
      <c r="K33" s="267"/>
      <c r="L33" s="267"/>
      <c r="M33" s="267"/>
      <c r="N33" s="267"/>
      <c r="O33" s="51"/>
    </row>
    <row r="34" spans="1:15">
      <c r="B34" s="9"/>
      <c r="C34" s="10"/>
      <c r="D34" s="10"/>
      <c r="E34" s="10"/>
      <c r="F34" s="10"/>
      <c r="G34" s="10"/>
      <c r="H34" s="10"/>
      <c r="I34" s="228"/>
      <c r="J34" s="228"/>
      <c r="K34" s="228"/>
      <c r="L34" s="228"/>
      <c r="M34" s="228"/>
      <c r="N34" s="228"/>
      <c r="O34" s="42"/>
    </row>
    <row r="35" spans="1:15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</sheetData>
  <mergeCells count="63">
    <mergeCell ref="E8:H8"/>
    <mergeCell ref="I8:N8"/>
    <mergeCell ref="E10:H10"/>
    <mergeCell ref="I10:N10"/>
    <mergeCell ref="B4:C4"/>
    <mergeCell ref="E5:H5"/>
    <mergeCell ref="I5:N5"/>
    <mergeCell ref="E6:H6"/>
    <mergeCell ref="I6:N6"/>
    <mergeCell ref="E7:H7"/>
    <mergeCell ref="I7:N7"/>
    <mergeCell ref="E9:H9"/>
    <mergeCell ref="I9:N9"/>
    <mergeCell ref="E15:H15"/>
    <mergeCell ref="I15:N15"/>
    <mergeCell ref="E16:H16"/>
    <mergeCell ref="I16:N16"/>
    <mergeCell ref="E11:H11"/>
    <mergeCell ref="I11:N11"/>
    <mergeCell ref="E12:H12"/>
    <mergeCell ref="I12:N12"/>
    <mergeCell ref="E13:H13"/>
    <mergeCell ref="I13:N13"/>
    <mergeCell ref="E14:H14"/>
    <mergeCell ref="I14:N14"/>
    <mergeCell ref="E19:H19"/>
    <mergeCell ref="I19:N19"/>
    <mergeCell ref="E20:H20"/>
    <mergeCell ref="I20:N20"/>
    <mergeCell ref="E21:H21"/>
    <mergeCell ref="I21:N21"/>
    <mergeCell ref="C33:H33"/>
    <mergeCell ref="I33:N33"/>
    <mergeCell ref="I34:N34"/>
    <mergeCell ref="E23:H23"/>
    <mergeCell ref="I23:N23"/>
    <mergeCell ref="E24:H24"/>
    <mergeCell ref="I24:N24"/>
    <mergeCell ref="E25:H25"/>
    <mergeCell ref="I25:N25"/>
    <mergeCell ref="E30:H30"/>
    <mergeCell ref="I30:N30"/>
    <mergeCell ref="E31:H31"/>
    <mergeCell ref="I31:N31"/>
    <mergeCell ref="E26:H26"/>
    <mergeCell ref="I26:N26"/>
    <mergeCell ref="E27:H27"/>
    <mergeCell ref="A1:B1"/>
    <mergeCell ref="G3:H3"/>
    <mergeCell ref="J3:K3"/>
    <mergeCell ref="E32:H32"/>
    <mergeCell ref="I32:N32"/>
    <mergeCell ref="I27:N27"/>
    <mergeCell ref="E28:H28"/>
    <mergeCell ref="I28:N28"/>
    <mergeCell ref="E29:H29"/>
    <mergeCell ref="I29:N29"/>
    <mergeCell ref="E22:H22"/>
    <mergeCell ref="I22:N22"/>
    <mergeCell ref="E17:H17"/>
    <mergeCell ref="I17:N17"/>
    <mergeCell ref="E18:H18"/>
    <mergeCell ref="I18:N18"/>
  </mergeCells>
  <phoneticPr fontId="18"/>
  <pageMargins left="0.51181102362204722" right="0" top="0.74803149606299213" bottom="0.35433070866141736" header="0.31496062992125984" footer="0.31496062992125984"/>
  <pageSetup paperSize="1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2137B-66AA-4919-9A7E-72301DFA156A}">
  <sheetPr codeName="Sheet19">
    <tabColor rgb="FF00B0F0"/>
  </sheetPr>
  <dimension ref="A1:Q38"/>
  <sheetViews>
    <sheetView zoomScale="85" zoomScaleNormal="85" workbookViewId="0">
      <selection activeCell="D7" sqref="D7"/>
    </sheetView>
  </sheetViews>
  <sheetFormatPr defaultRowHeight="18.75"/>
  <cols>
    <col min="1" max="1" width="3.625" customWidth="1"/>
    <col min="2" max="2" width="12.625" customWidth="1"/>
    <col min="3" max="3" width="8.625" customWidth="1"/>
    <col min="4" max="4" width="20.625" customWidth="1"/>
    <col min="5" max="14" width="2.625" customWidth="1"/>
    <col min="15" max="15" width="3.625" customWidth="1"/>
    <col min="16" max="16" width="9" style="30"/>
  </cols>
  <sheetData>
    <row r="1" spans="1:17" ht="24">
      <c r="A1" s="208" t="s">
        <v>34</v>
      </c>
      <c r="B1" s="208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7" ht="12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"/>
    </row>
    <row r="3" spans="1:17" ht="39.950000000000003" customHeight="1">
      <c r="B3" s="7"/>
      <c r="C3" s="5"/>
      <c r="D3" s="8"/>
      <c r="E3" s="5"/>
      <c r="F3" s="56" t="s">
        <v>78</v>
      </c>
      <c r="G3" s="209"/>
      <c r="H3" s="210"/>
      <c r="I3" s="54"/>
      <c r="J3" s="209"/>
      <c r="K3" s="210"/>
      <c r="L3" s="55" t="s">
        <v>35</v>
      </c>
      <c r="M3" s="70"/>
      <c r="N3" s="58"/>
      <c r="O3" s="68"/>
      <c r="P3" s="5"/>
      <c r="Q3" s="2"/>
    </row>
    <row r="4" spans="1:17">
      <c r="B4" s="220" t="e">
        <f>入力例!#REF!</f>
        <v>#REF!</v>
      </c>
      <c r="C4" s="22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7">
      <c r="A5" s="40"/>
      <c r="B5" s="23" t="s">
        <v>36</v>
      </c>
      <c r="C5" s="24" t="s">
        <v>37</v>
      </c>
      <c r="D5" s="6" t="s">
        <v>38</v>
      </c>
      <c r="E5" s="222" t="s">
        <v>39</v>
      </c>
      <c r="F5" s="223"/>
      <c r="G5" s="223"/>
      <c r="H5" s="224"/>
      <c r="I5" s="214" t="s">
        <v>36</v>
      </c>
      <c r="J5" s="215"/>
      <c r="K5" s="215"/>
      <c r="L5" s="215"/>
      <c r="M5" s="215"/>
      <c r="N5" s="215"/>
      <c r="O5" s="22"/>
    </row>
    <row r="6" spans="1:17">
      <c r="A6" s="64"/>
      <c r="B6" s="12" t="e">
        <f>SUM(#REF!)</f>
        <v>#REF!</v>
      </c>
      <c r="C6" s="43" t="s">
        <v>28</v>
      </c>
      <c r="D6" s="32" t="e">
        <f>VLOOKUP($P6,入力例!$A:$C,2,0)&amp;  TEXT(#REF!,"含む 0名") &amp; "　（" &amp; TEXT(入力例!#REF!,"m月分") &amp; "）"</f>
        <v>#N/A</v>
      </c>
      <c r="E6" s="225" t="s">
        <v>41</v>
      </c>
      <c r="F6" s="226"/>
      <c r="G6" s="226"/>
      <c r="H6" s="227"/>
      <c r="I6" s="216" t="e">
        <f>#REF!</f>
        <v>#REF!</v>
      </c>
      <c r="J6" s="217"/>
      <c r="K6" s="217"/>
      <c r="L6" s="217"/>
      <c r="M6" s="217"/>
      <c r="N6" s="218"/>
      <c r="O6" s="46"/>
      <c r="P6" s="28" t="s">
        <v>105</v>
      </c>
    </row>
    <row r="7" spans="1:17">
      <c r="A7" s="65"/>
      <c r="B7" s="16" t="e">
        <f>#REF!</f>
        <v>#REF!</v>
      </c>
      <c r="C7" s="43" t="s">
        <v>28</v>
      </c>
      <c r="D7" s="18" t="s">
        <v>44</v>
      </c>
      <c r="E7" s="246"/>
      <c r="F7" s="247"/>
      <c r="G7" s="247"/>
      <c r="H7" s="248"/>
      <c r="I7" s="282"/>
      <c r="J7" s="282"/>
      <c r="K7" s="282"/>
      <c r="L7" s="282"/>
      <c r="M7" s="282"/>
      <c r="N7" s="282"/>
      <c r="O7" s="47"/>
      <c r="P7" s="28"/>
    </row>
    <row r="8" spans="1:17">
      <c r="A8" s="65"/>
      <c r="B8" s="16"/>
      <c r="C8" s="17"/>
      <c r="D8" s="18" t="s">
        <v>45</v>
      </c>
      <c r="E8" s="246" t="s">
        <v>28</v>
      </c>
      <c r="F8" s="247"/>
      <c r="G8" s="247"/>
      <c r="H8" s="248"/>
      <c r="I8" s="280" t="e">
        <f>#REF!</f>
        <v>#REF!</v>
      </c>
      <c r="J8" s="280"/>
      <c r="K8" s="280"/>
      <c r="L8" s="280"/>
      <c r="M8" s="280"/>
      <c r="N8" s="280"/>
      <c r="O8" s="35"/>
      <c r="P8" s="28"/>
    </row>
    <row r="9" spans="1:17">
      <c r="A9" s="65"/>
      <c r="B9" s="16"/>
      <c r="C9" s="17"/>
      <c r="D9" s="18" t="s">
        <v>47</v>
      </c>
      <c r="E9" s="246" t="s">
        <v>28</v>
      </c>
      <c r="F9" s="247"/>
      <c r="G9" s="247"/>
      <c r="H9" s="248"/>
      <c r="I9" s="280" t="e">
        <f>SUM(#REF!,#REF!)</f>
        <v>#REF!</v>
      </c>
      <c r="J9" s="280"/>
      <c r="K9" s="280"/>
      <c r="L9" s="280"/>
      <c r="M9" s="280"/>
      <c r="N9" s="280"/>
      <c r="O9" s="35"/>
      <c r="P9" s="28"/>
    </row>
    <row r="10" spans="1:17">
      <c r="A10" s="65"/>
      <c r="B10" s="16" t="e">
        <f>IF(#REF!&lt;0,#REF!*-1,"")</f>
        <v>#REF!</v>
      </c>
      <c r="C10" s="17" t="e">
        <f>IF(#REF!&lt;0,"預り金","")</f>
        <v>#REF!</v>
      </c>
      <c r="D10" s="18" t="s">
        <v>72</v>
      </c>
      <c r="E10" s="246" t="e">
        <f>IF(#REF!&gt;=0,"預り金","")</f>
        <v>#REF!</v>
      </c>
      <c r="F10" s="247"/>
      <c r="G10" s="247"/>
      <c r="H10" s="248"/>
      <c r="I10" s="280" t="e">
        <f>IF(#REF!&gt;=0,#REF!,"")</f>
        <v>#REF!</v>
      </c>
      <c r="J10" s="280"/>
      <c r="K10" s="280"/>
      <c r="L10" s="280"/>
      <c r="M10" s="280"/>
      <c r="N10" s="280"/>
      <c r="O10" s="35"/>
      <c r="P10" s="28"/>
    </row>
    <row r="11" spans="1:17">
      <c r="A11" s="65"/>
      <c r="B11" s="16"/>
      <c r="C11" s="17"/>
      <c r="D11" s="18" t="s">
        <v>50</v>
      </c>
      <c r="E11" s="246" t="s">
        <v>49</v>
      </c>
      <c r="F11" s="247"/>
      <c r="G11" s="247"/>
      <c r="H11" s="248"/>
      <c r="I11" s="274" t="e">
        <f>#REF!</f>
        <v>#REF!</v>
      </c>
      <c r="J11" s="274"/>
      <c r="K11" s="274"/>
      <c r="L11" s="274"/>
      <c r="M11" s="274"/>
      <c r="N11" s="274"/>
      <c r="O11" s="48"/>
      <c r="P11" s="28"/>
    </row>
    <row r="12" spans="1:17">
      <c r="A12" s="65"/>
      <c r="B12" s="16"/>
      <c r="C12" s="17"/>
      <c r="D12" s="18" t="s">
        <v>51</v>
      </c>
      <c r="E12" s="246" t="s">
        <v>49</v>
      </c>
      <c r="F12" s="247"/>
      <c r="G12" s="247"/>
      <c r="H12" s="248"/>
      <c r="I12" s="274" t="e">
        <f>#REF!</f>
        <v>#REF!</v>
      </c>
      <c r="J12" s="274"/>
      <c r="K12" s="274"/>
      <c r="L12" s="274"/>
      <c r="M12" s="274"/>
      <c r="N12" s="274"/>
      <c r="O12" s="48"/>
      <c r="P12" s="28"/>
    </row>
    <row r="13" spans="1:17">
      <c r="A13" s="65"/>
      <c r="B13" s="16"/>
      <c r="C13" s="17"/>
      <c r="D13" s="18" t="s">
        <v>53</v>
      </c>
      <c r="E13" s="246" t="s">
        <v>49</v>
      </c>
      <c r="F13" s="247"/>
      <c r="G13" s="247"/>
      <c r="H13" s="248"/>
      <c r="I13" s="274" t="e">
        <f>#REF!</f>
        <v>#REF!</v>
      </c>
      <c r="J13" s="274"/>
      <c r="K13" s="274"/>
      <c r="L13" s="274"/>
      <c r="M13" s="274"/>
      <c r="N13" s="274"/>
      <c r="O13" s="48"/>
      <c r="P13" s="1"/>
    </row>
    <row r="14" spans="1:17" ht="18.75" customHeight="1">
      <c r="A14" s="65"/>
      <c r="B14" s="16"/>
      <c r="C14" s="17"/>
      <c r="D14" s="18" t="str">
        <f>IFERROR(VLOOKUP($P14,入力例!$A:$C,2,0),"")</f>
        <v/>
      </c>
      <c r="E14" s="246" t="s">
        <v>61</v>
      </c>
      <c r="F14" s="247"/>
      <c r="G14" s="247"/>
      <c r="H14" s="248"/>
      <c r="I14" s="274" t="e">
        <f>VLOOKUP($P14,入力例!$A:$C,236,0)</f>
        <v>#N/A</v>
      </c>
      <c r="J14" s="274"/>
      <c r="K14" s="274"/>
      <c r="L14" s="274"/>
      <c r="M14" s="274"/>
      <c r="N14" s="274"/>
      <c r="O14" s="48"/>
      <c r="P14" s="29" t="s">
        <v>67</v>
      </c>
    </row>
    <row r="15" spans="1:17">
      <c r="A15" s="65"/>
      <c r="B15" s="16"/>
      <c r="C15" s="17"/>
      <c r="D15" s="18" t="str">
        <f>IFERROR(VLOOKUP($P15,入力例!$A:$C,2,0),"")</f>
        <v/>
      </c>
      <c r="E15" s="246" t="s">
        <v>62</v>
      </c>
      <c r="F15" s="247"/>
      <c r="G15" s="247"/>
      <c r="H15" s="248"/>
      <c r="I15" s="274" t="e">
        <f>VLOOKUP($P15,入力例!$A:$C,237,0)</f>
        <v>#N/A</v>
      </c>
      <c r="J15" s="274"/>
      <c r="K15" s="274"/>
      <c r="L15" s="274"/>
      <c r="M15" s="274"/>
      <c r="N15" s="274"/>
      <c r="O15" s="48"/>
      <c r="P15" s="29" t="s">
        <v>67</v>
      </c>
    </row>
    <row r="16" spans="1:17">
      <c r="A16" s="65"/>
      <c r="B16" s="16"/>
      <c r="C16" s="17"/>
      <c r="D16" s="18" t="str">
        <f>IFERROR(VLOOKUP($P16,入力例!$A:$C,2,0),"")</f>
        <v/>
      </c>
      <c r="E16" s="246" t="s">
        <v>1</v>
      </c>
      <c r="F16" s="247"/>
      <c r="G16" s="247"/>
      <c r="H16" s="248"/>
      <c r="I16" s="274" t="e">
        <f>VLOOKUP($P16,入力例!$A:$C,236,0)</f>
        <v>#N/A</v>
      </c>
      <c r="J16" s="274"/>
      <c r="K16" s="274"/>
      <c r="L16" s="274"/>
      <c r="M16" s="274"/>
      <c r="N16" s="274"/>
      <c r="O16" s="48"/>
      <c r="P16" s="29" t="s">
        <v>17</v>
      </c>
    </row>
    <row r="17" spans="1:16" ht="18.75" customHeight="1">
      <c r="A17" s="65"/>
      <c r="B17" s="16"/>
      <c r="C17" s="17"/>
      <c r="D17" s="18" t="str">
        <f>IFERROR(VLOOKUP($P17,入力例!$A:$C,2,0),"")</f>
        <v/>
      </c>
      <c r="E17" s="246" t="s">
        <v>110</v>
      </c>
      <c r="F17" s="247"/>
      <c r="G17" s="247"/>
      <c r="H17" s="248"/>
      <c r="I17" s="274" t="e">
        <f>VLOOKUP($P17,入力例!$A:$C,237,0)</f>
        <v>#N/A</v>
      </c>
      <c r="J17" s="274"/>
      <c r="K17" s="274"/>
      <c r="L17" s="274"/>
      <c r="M17" s="274"/>
      <c r="N17" s="274"/>
      <c r="O17" s="48"/>
      <c r="P17" s="29" t="s">
        <v>17</v>
      </c>
    </row>
    <row r="18" spans="1:16" ht="18.75" customHeight="1">
      <c r="A18" s="65"/>
      <c r="B18" s="16"/>
      <c r="C18" s="17"/>
      <c r="D18" s="32"/>
      <c r="E18" s="246"/>
      <c r="F18" s="247"/>
      <c r="G18" s="247"/>
      <c r="H18" s="248"/>
      <c r="I18" s="274"/>
      <c r="J18" s="274"/>
      <c r="K18" s="274"/>
      <c r="L18" s="274"/>
      <c r="M18" s="274"/>
      <c r="N18" s="274"/>
      <c r="O18" s="48"/>
      <c r="P18" s="29"/>
    </row>
    <row r="19" spans="1:16">
      <c r="A19" s="65"/>
      <c r="B19" s="80"/>
      <c r="C19" s="17"/>
      <c r="D19" s="18"/>
      <c r="E19" s="246"/>
      <c r="F19" s="247"/>
      <c r="G19" s="247"/>
      <c r="H19" s="248"/>
      <c r="I19" s="286"/>
      <c r="J19" s="286"/>
      <c r="K19" s="286"/>
      <c r="L19" s="286"/>
      <c r="M19" s="286"/>
      <c r="N19" s="286"/>
      <c r="O19" s="48"/>
      <c r="P19" s="28"/>
    </row>
    <row r="20" spans="1:16">
      <c r="A20" s="65"/>
      <c r="B20" s="16"/>
      <c r="C20" s="17"/>
      <c r="D20" s="18" t="str">
        <f>IF($P20="","",VLOOKUP($P20,入力例!$A:$C,2,0))</f>
        <v/>
      </c>
      <c r="E20" s="246" t="str">
        <f>IF($D20="","","売掛金")</f>
        <v/>
      </c>
      <c r="F20" s="247"/>
      <c r="G20" s="247"/>
      <c r="H20" s="248"/>
      <c r="I20" s="274" t="str">
        <f>IF($P20="","",HLOOKUP($P20,#REF!,46,0))</f>
        <v/>
      </c>
      <c r="J20" s="274"/>
      <c r="K20" s="274"/>
      <c r="L20" s="274"/>
      <c r="M20" s="274"/>
      <c r="N20" s="274"/>
      <c r="O20" s="48"/>
      <c r="P20" s="28"/>
    </row>
    <row r="21" spans="1:16">
      <c r="A21" s="65"/>
      <c r="B21" s="16"/>
      <c r="C21" s="17"/>
      <c r="D21" s="18"/>
      <c r="E21" s="246"/>
      <c r="F21" s="247"/>
      <c r="G21" s="247"/>
      <c r="H21" s="248"/>
      <c r="I21" s="274"/>
      <c r="J21" s="274"/>
      <c r="K21" s="274"/>
      <c r="L21" s="274"/>
      <c r="M21" s="274"/>
      <c r="N21" s="274"/>
      <c r="O21" s="48"/>
    </row>
    <row r="22" spans="1:16">
      <c r="A22" s="65"/>
      <c r="B22" s="16"/>
      <c r="C22" s="17"/>
      <c r="D22" s="18"/>
      <c r="E22" s="246"/>
      <c r="F22" s="247"/>
      <c r="G22" s="247"/>
      <c r="H22" s="248"/>
      <c r="I22" s="274" t="s">
        <v>104</v>
      </c>
      <c r="J22" s="274"/>
      <c r="K22" s="274"/>
      <c r="L22" s="274"/>
      <c r="M22" s="274"/>
      <c r="N22" s="274"/>
      <c r="O22" s="48"/>
    </row>
    <row r="23" spans="1:16">
      <c r="A23" s="65"/>
      <c r="B23" s="16"/>
      <c r="C23" s="17"/>
      <c r="D23" s="18"/>
      <c r="E23" s="246"/>
      <c r="F23" s="247"/>
      <c r="G23" s="247"/>
      <c r="H23" s="248"/>
      <c r="I23" s="274"/>
      <c r="J23" s="274"/>
      <c r="K23" s="274"/>
      <c r="L23" s="274"/>
      <c r="M23" s="274"/>
      <c r="N23" s="274"/>
      <c r="O23" s="48"/>
    </row>
    <row r="24" spans="1:16">
      <c r="A24" s="65"/>
      <c r="B24" s="16"/>
      <c r="C24" s="17"/>
      <c r="D24" s="18"/>
      <c r="E24" s="246"/>
      <c r="F24" s="247"/>
      <c r="G24" s="247"/>
      <c r="H24" s="248"/>
      <c r="I24" s="274"/>
      <c r="J24" s="274"/>
      <c r="K24" s="274"/>
      <c r="L24" s="274"/>
      <c r="M24" s="274"/>
      <c r="N24" s="274"/>
      <c r="O24" s="48"/>
    </row>
    <row r="25" spans="1:16">
      <c r="A25" s="65"/>
      <c r="B25" s="16"/>
      <c r="C25" s="17"/>
      <c r="D25" s="18"/>
      <c r="E25" s="246"/>
      <c r="F25" s="247"/>
      <c r="G25" s="247"/>
      <c r="H25" s="248"/>
      <c r="I25" s="274"/>
      <c r="J25" s="274"/>
      <c r="K25" s="274"/>
      <c r="L25" s="274"/>
      <c r="M25" s="274"/>
      <c r="N25" s="274"/>
      <c r="O25" s="48"/>
    </row>
    <row r="26" spans="1:16">
      <c r="A26" s="65"/>
      <c r="B26" s="16"/>
      <c r="C26" s="17"/>
      <c r="D26" s="18"/>
      <c r="E26" s="246"/>
      <c r="F26" s="247"/>
      <c r="G26" s="247"/>
      <c r="H26" s="248"/>
      <c r="I26" s="274"/>
      <c r="J26" s="274"/>
      <c r="K26" s="274"/>
      <c r="L26" s="274"/>
      <c r="M26" s="274"/>
      <c r="N26" s="274"/>
      <c r="O26" s="48"/>
    </row>
    <row r="27" spans="1:16">
      <c r="A27" s="65"/>
      <c r="B27" s="16"/>
      <c r="C27" s="17"/>
      <c r="D27" s="18"/>
      <c r="E27" s="246"/>
      <c r="F27" s="247"/>
      <c r="G27" s="247"/>
      <c r="H27" s="248"/>
      <c r="I27" s="274"/>
      <c r="J27" s="274"/>
      <c r="K27" s="274"/>
      <c r="L27" s="274"/>
      <c r="M27" s="274"/>
      <c r="N27" s="274"/>
      <c r="O27" s="48"/>
    </row>
    <row r="28" spans="1:16">
      <c r="A28" s="65"/>
      <c r="B28" s="16"/>
      <c r="C28" s="17"/>
      <c r="D28" s="18"/>
      <c r="E28" s="246"/>
      <c r="F28" s="247"/>
      <c r="G28" s="247"/>
      <c r="H28" s="248"/>
      <c r="I28" s="274"/>
      <c r="J28" s="274"/>
      <c r="K28" s="274"/>
      <c r="L28" s="274"/>
      <c r="M28" s="274"/>
      <c r="N28" s="274"/>
      <c r="O28" s="48"/>
    </row>
    <row r="29" spans="1:16">
      <c r="A29" s="65"/>
      <c r="B29" s="16"/>
      <c r="C29" s="17"/>
      <c r="D29" s="18"/>
      <c r="E29" s="246"/>
      <c r="F29" s="247"/>
      <c r="G29" s="247"/>
      <c r="H29" s="248"/>
      <c r="I29" s="274"/>
      <c r="J29" s="274"/>
      <c r="K29" s="274"/>
      <c r="L29" s="274"/>
      <c r="M29" s="274"/>
      <c r="N29" s="274"/>
      <c r="O29" s="48"/>
    </row>
    <row r="30" spans="1:16">
      <c r="A30" s="65"/>
      <c r="B30" s="16"/>
      <c r="C30" s="17"/>
      <c r="D30" s="18"/>
      <c r="E30" s="246"/>
      <c r="F30" s="247"/>
      <c r="G30" s="247"/>
      <c r="H30" s="248"/>
      <c r="I30" s="274"/>
      <c r="J30" s="274"/>
      <c r="K30" s="274"/>
      <c r="L30" s="274"/>
      <c r="M30" s="274"/>
      <c r="N30" s="274"/>
      <c r="O30" s="48"/>
    </row>
    <row r="31" spans="1:16">
      <c r="A31" s="65"/>
      <c r="B31" s="16"/>
      <c r="C31" s="17"/>
      <c r="D31" s="18"/>
      <c r="E31" s="246"/>
      <c r="F31" s="247"/>
      <c r="G31" s="247"/>
      <c r="H31" s="248"/>
      <c r="I31" s="274"/>
      <c r="J31" s="274"/>
      <c r="K31" s="274"/>
      <c r="L31" s="274"/>
      <c r="M31" s="274"/>
      <c r="N31" s="274"/>
      <c r="O31" s="48"/>
    </row>
    <row r="32" spans="1:16">
      <c r="A32" s="67"/>
      <c r="B32" s="39"/>
      <c r="C32" s="21"/>
      <c r="D32" s="20"/>
      <c r="E32" s="246"/>
      <c r="F32" s="247"/>
      <c r="G32" s="247"/>
      <c r="H32" s="248"/>
      <c r="I32" s="275"/>
      <c r="J32" s="275"/>
      <c r="K32" s="275"/>
      <c r="L32" s="275"/>
      <c r="M32" s="275"/>
      <c r="N32" s="275"/>
      <c r="O32" s="50"/>
    </row>
    <row r="33" spans="1:15">
      <c r="A33" s="40"/>
      <c r="B33" s="41" t="e">
        <f>SUM(B6:B32)</f>
        <v>#REF!</v>
      </c>
      <c r="C33" s="214" t="s">
        <v>56</v>
      </c>
      <c r="D33" s="215"/>
      <c r="E33" s="215"/>
      <c r="F33" s="215"/>
      <c r="G33" s="215"/>
      <c r="H33" s="219"/>
      <c r="I33" s="266" t="e">
        <f>SUM(I6:N32)</f>
        <v>#REF!</v>
      </c>
      <c r="J33" s="267"/>
      <c r="K33" s="267"/>
      <c r="L33" s="267"/>
      <c r="M33" s="267"/>
      <c r="N33" s="267"/>
      <c r="O33" s="51"/>
    </row>
    <row r="34" spans="1:15">
      <c r="B34" s="9"/>
      <c r="C34" s="10"/>
      <c r="D34" s="10"/>
      <c r="E34" s="10"/>
      <c r="F34" s="10"/>
      <c r="G34" s="10"/>
      <c r="H34" s="10"/>
      <c r="I34" s="228"/>
      <c r="J34" s="228"/>
      <c r="K34" s="228"/>
      <c r="L34" s="228"/>
      <c r="M34" s="228"/>
      <c r="N34" s="228"/>
      <c r="O34" s="42"/>
    </row>
    <row r="35" spans="1:15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</sheetData>
  <mergeCells count="63">
    <mergeCell ref="E7:H7"/>
    <mergeCell ref="I7:N7"/>
    <mergeCell ref="B4:C4"/>
    <mergeCell ref="E5:H5"/>
    <mergeCell ref="I5:N5"/>
    <mergeCell ref="E6:H6"/>
    <mergeCell ref="I6:N6"/>
    <mergeCell ref="E11:H11"/>
    <mergeCell ref="I11:N11"/>
    <mergeCell ref="E12:H12"/>
    <mergeCell ref="I12:N12"/>
    <mergeCell ref="E8:H8"/>
    <mergeCell ref="I8:N8"/>
    <mergeCell ref="E9:H9"/>
    <mergeCell ref="I9:N9"/>
    <mergeCell ref="E10:H10"/>
    <mergeCell ref="I10:N10"/>
    <mergeCell ref="E13:H13"/>
    <mergeCell ref="I13:N13"/>
    <mergeCell ref="E14:H14"/>
    <mergeCell ref="I14:N14"/>
    <mergeCell ref="E15:H15"/>
    <mergeCell ref="I15:N15"/>
    <mergeCell ref="E16:H16"/>
    <mergeCell ref="I16:N16"/>
    <mergeCell ref="E17:H17"/>
    <mergeCell ref="I17:N17"/>
    <mergeCell ref="E19:H19"/>
    <mergeCell ref="I19:N19"/>
    <mergeCell ref="E18:H18"/>
    <mergeCell ref="I18:N18"/>
    <mergeCell ref="I25:N25"/>
    <mergeCell ref="E20:H20"/>
    <mergeCell ref="I20:N20"/>
    <mergeCell ref="E21:H21"/>
    <mergeCell ref="I21:N21"/>
    <mergeCell ref="E22:H22"/>
    <mergeCell ref="I22:N22"/>
    <mergeCell ref="C33:H33"/>
    <mergeCell ref="I33:N33"/>
    <mergeCell ref="I34:N34"/>
    <mergeCell ref="E29:H29"/>
    <mergeCell ref="I29:N29"/>
    <mergeCell ref="E30:H30"/>
    <mergeCell ref="I30:N30"/>
    <mergeCell ref="E31:H31"/>
    <mergeCell ref="I31:N31"/>
    <mergeCell ref="A1:B1"/>
    <mergeCell ref="G3:H3"/>
    <mergeCell ref="J3:K3"/>
    <mergeCell ref="E32:H32"/>
    <mergeCell ref="I32:N32"/>
    <mergeCell ref="E26:H26"/>
    <mergeCell ref="I26:N26"/>
    <mergeCell ref="E27:H27"/>
    <mergeCell ref="I27:N27"/>
    <mergeCell ref="E28:H28"/>
    <mergeCell ref="I28:N28"/>
    <mergeCell ref="E23:H23"/>
    <mergeCell ref="I23:N23"/>
    <mergeCell ref="E24:H24"/>
    <mergeCell ref="I24:N24"/>
    <mergeCell ref="E25:H25"/>
  </mergeCells>
  <phoneticPr fontId="18"/>
  <pageMargins left="0.51181102362204722" right="0" top="0.74803149606299213" bottom="0.35433070866141736" header="0.31496062992125984" footer="0.31496062992125984"/>
  <pageSetup paperSize="1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59F12-800C-4D6E-AA2A-2EC73AE04504}">
  <sheetPr codeName="Sheet20">
    <tabColor rgb="FFFFFF00"/>
  </sheetPr>
  <dimension ref="A1:P39"/>
  <sheetViews>
    <sheetView topLeftCell="A2" zoomScale="85" zoomScaleNormal="85" workbookViewId="0">
      <selection activeCell="D7" sqref="D7"/>
    </sheetView>
  </sheetViews>
  <sheetFormatPr defaultRowHeight="18.75"/>
  <cols>
    <col min="1" max="1" width="3.625" customWidth="1"/>
    <col min="2" max="2" width="12.625" customWidth="1"/>
    <col min="3" max="3" width="8.625" customWidth="1"/>
    <col min="4" max="4" width="20.625" customWidth="1"/>
    <col min="5" max="14" width="2.625" customWidth="1"/>
    <col min="15" max="15" width="3.625" customWidth="1"/>
  </cols>
  <sheetData>
    <row r="1" spans="1:16" ht="24">
      <c r="A1" s="208" t="s">
        <v>34</v>
      </c>
      <c r="B1" s="208"/>
      <c r="C1" s="208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12" customHeight="1">
      <c r="B2" s="5"/>
      <c r="C2" s="5"/>
      <c r="D2" s="5"/>
      <c r="E2" s="5"/>
      <c r="F2" s="52"/>
      <c r="G2" s="52"/>
      <c r="H2" s="52"/>
      <c r="I2" s="52"/>
      <c r="J2" s="52"/>
      <c r="K2" s="53"/>
      <c r="L2" s="53"/>
      <c r="M2" s="53"/>
      <c r="N2" s="53"/>
      <c r="O2" s="3"/>
    </row>
    <row r="3" spans="1:16" ht="39.950000000000003" customHeight="1">
      <c r="B3" s="5"/>
      <c r="C3" s="5"/>
      <c r="D3" s="5"/>
      <c r="E3" s="5"/>
      <c r="F3" s="56" t="s">
        <v>78</v>
      </c>
      <c r="G3" s="209"/>
      <c r="H3" s="210"/>
      <c r="I3" s="54"/>
      <c r="J3" s="209"/>
      <c r="K3" s="210"/>
      <c r="L3" s="55" t="s">
        <v>35</v>
      </c>
      <c r="M3" s="209"/>
      <c r="N3" s="210"/>
      <c r="O3" s="5"/>
    </row>
    <row r="4" spans="1:16">
      <c r="B4" s="220" t="e">
        <f>入力例!#REF!</f>
        <v>#REF!</v>
      </c>
      <c r="C4" s="22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>
      <c r="A5" s="69"/>
      <c r="B5" s="23" t="s">
        <v>36</v>
      </c>
      <c r="C5" s="24" t="s">
        <v>37</v>
      </c>
      <c r="D5" s="6" t="s">
        <v>38</v>
      </c>
      <c r="E5" s="222" t="s">
        <v>39</v>
      </c>
      <c r="F5" s="223"/>
      <c r="G5" s="223"/>
      <c r="H5" s="224"/>
      <c r="I5" s="214" t="s">
        <v>36</v>
      </c>
      <c r="J5" s="215"/>
      <c r="K5" s="215"/>
      <c r="L5" s="215"/>
      <c r="M5" s="215"/>
      <c r="N5" s="215"/>
      <c r="O5" s="69"/>
    </row>
    <row r="6" spans="1:16">
      <c r="A6" s="36"/>
      <c r="B6" s="12"/>
      <c r="C6" s="15"/>
      <c r="D6" s="15" t="s">
        <v>85</v>
      </c>
      <c r="E6" s="225" t="s">
        <v>86</v>
      </c>
      <c r="F6" s="226"/>
      <c r="G6" s="226"/>
      <c r="H6" s="227"/>
      <c r="I6" s="216" t="e">
        <f>SUM(B6:B33)</f>
        <v>#REF!</v>
      </c>
      <c r="J6" s="217"/>
      <c r="K6" s="217"/>
      <c r="L6" s="217"/>
      <c r="M6" s="217"/>
      <c r="N6" s="218"/>
      <c r="O6" s="46"/>
      <c r="P6" s="4"/>
    </row>
    <row r="7" spans="1:16">
      <c r="A7" s="37"/>
      <c r="B7" s="16" t="e">
        <f>SUMIF(入力例!$C:$C,1,入力例!#REF!)</f>
        <v>#REF!</v>
      </c>
      <c r="C7" s="43" t="s">
        <v>49</v>
      </c>
      <c r="D7" s="32" t="s">
        <v>23</v>
      </c>
      <c r="E7" s="211"/>
      <c r="F7" s="212"/>
      <c r="G7" s="212"/>
      <c r="H7" s="213"/>
      <c r="I7" s="205"/>
      <c r="J7" s="206"/>
      <c r="K7" s="206"/>
      <c r="L7" s="206"/>
      <c r="M7" s="206"/>
      <c r="N7" s="207"/>
      <c r="O7" s="47"/>
      <c r="P7" s="4"/>
    </row>
    <row r="8" spans="1:16">
      <c r="A8" s="37"/>
      <c r="B8" s="16" t="e">
        <f>SUMIF(入力例!$C:$C,3,入力例!#REF!)</f>
        <v>#REF!</v>
      </c>
      <c r="C8" s="43" t="s">
        <v>49</v>
      </c>
      <c r="D8" s="32" t="s">
        <v>30</v>
      </c>
      <c r="E8" s="211"/>
      <c r="F8" s="212"/>
      <c r="G8" s="212"/>
      <c r="H8" s="213"/>
      <c r="I8" s="205"/>
      <c r="J8" s="206"/>
      <c r="K8" s="206"/>
      <c r="L8" s="206"/>
      <c r="M8" s="206"/>
      <c r="N8" s="207"/>
      <c r="O8" s="47"/>
      <c r="P8" s="4"/>
    </row>
    <row r="9" spans="1:16">
      <c r="A9" s="37"/>
      <c r="B9" s="16" t="e">
        <f>SUMIF(入力例!$C:$C,4,入力例!#REF!)</f>
        <v>#REF!</v>
      </c>
      <c r="C9" s="43" t="s">
        <v>49</v>
      </c>
      <c r="D9" s="32" t="s">
        <v>31</v>
      </c>
      <c r="E9" s="211"/>
      <c r="F9" s="212"/>
      <c r="G9" s="212"/>
      <c r="H9" s="213"/>
      <c r="I9" s="205"/>
      <c r="J9" s="206"/>
      <c r="K9" s="206"/>
      <c r="L9" s="206"/>
      <c r="M9" s="206"/>
      <c r="N9" s="207"/>
      <c r="O9" s="47"/>
      <c r="P9" s="4"/>
    </row>
    <row r="10" spans="1:16">
      <c r="A10" s="37"/>
      <c r="B10" s="16" t="e">
        <f>SUMIF(入力例!$C:$C,7,入力例!#REF!)</f>
        <v>#REF!</v>
      </c>
      <c r="C10" s="43" t="s">
        <v>49</v>
      </c>
      <c r="D10" s="32" t="s">
        <v>87</v>
      </c>
      <c r="E10" s="211"/>
      <c r="F10" s="212"/>
      <c r="G10" s="212"/>
      <c r="H10" s="213"/>
      <c r="I10" s="205"/>
      <c r="J10" s="206"/>
      <c r="K10" s="206"/>
      <c r="L10" s="206"/>
      <c r="M10" s="206"/>
      <c r="N10" s="207"/>
      <c r="O10" s="47"/>
      <c r="P10" s="4"/>
    </row>
    <row r="11" spans="1:16">
      <c r="A11" s="37"/>
      <c r="B11" s="16" t="e">
        <f>SUMIF(入力例!$C:$C,5,入力例!#REF!)</f>
        <v>#REF!</v>
      </c>
      <c r="C11" s="43" t="s">
        <v>49</v>
      </c>
      <c r="D11" s="32" t="s">
        <v>26</v>
      </c>
      <c r="E11" s="211"/>
      <c r="F11" s="212"/>
      <c r="G11" s="212"/>
      <c r="H11" s="213"/>
      <c r="I11" s="205"/>
      <c r="J11" s="206"/>
      <c r="K11" s="206"/>
      <c r="L11" s="206"/>
      <c r="M11" s="206"/>
      <c r="N11" s="207"/>
      <c r="O11" s="47"/>
      <c r="P11" s="4"/>
    </row>
    <row r="12" spans="1:16">
      <c r="A12" s="37"/>
      <c r="B12" s="16" t="e">
        <f>SUMIF(入力例!$C:$C,2,入力例!#REF!)</f>
        <v>#REF!</v>
      </c>
      <c r="C12" s="43" t="s">
        <v>49</v>
      </c>
      <c r="D12" s="32" t="s">
        <v>55</v>
      </c>
      <c r="E12" s="211"/>
      <c r="F12" s="212"/>
      <c r="G12" s="212"/>
      <c r="H12" s="213"/>
      <c r="I12" s="205"/>
      <c r="J12" s="206"/>
      <c r="K12" s="206"/>
      <c r="L12" s="206"/>
      <c r="M12" s="206"/>
      <c r="N12" s="207"/>
      <c r="O12" s="47"/>
    </row>
    <row r="13" spans="1:16">
      <c r="A13" s="37"/>
      <c r="B13" s="16" t="e">
        <f>SUMIF(入力例!$C:$C,6,入力例!#REF!)</f>
        <v>#REF!</v>
      </c>
      <c r="C13" s="43" t="s">
        <v>49</v>
      </c>
      <c r="D13" s="32" t="s">
        <v>117</v>
      </c>
      <c r="E13" s="211"/>
      <c r="F13" s="212"/>
      <c r="G13" s="212"/>
      <c r="H13" s="213"/>
      <c r="I13" s="205"/>
      <c r="J13" s="206"/>
      <c r="K13" s="206"/>
      <c r="L13" s="206"/>
      <c r="M13" s="206"/>
      <c r="N13" s="207"/>
      <c r="O13" s="35"/>
    </row>
    <row r="14" spans="1:16">
      <c r="A14" s="37"/>
      <c r="B14" s="16" t="e">
        <f>SUMIF(入力例!$C:$C,9,入力例!#REF!)</f>
        <v>#REF!</v>
      </c>
      <c r="C14" s="43" t="s">
        <v>49</v>
      </c>
      <c r="D14" s="32" t="s">
        <v>88</v>
      </c>
      <c r="E14" s="211"/>
      <c r="F14" s="212"/>
      <c r="G14" s="212"/>
      <c r="H14" s="213"/>
      <c r="I14" s="205"/>
      <c r="J14" s="206"/>
      <c r="K14" s="206"/>
      <c r="L14" s="206"/>
      <c r="M14" s="206"/>
      <c r="N14" s="207"/>
      <c r="O14" s="35"/>
    </row>
    <row r="15" spans="1:16">
      <c r="A15" s="37"/>
      <c r="B15" s="16" t="e">
        <f>SUMIF(入力例!$C:$C,10,入力例!#REF!)</f>
        <v>#REF!</v>
      </c>
      <c r="C15" s="43" t="s">
        <v>49</v>
      </c>
      <c r="D15" s="32" t="s">
        <v>89</v>
      </c>
      <c r="E15" s="211"/>
      <c r="F15" s="212"/>
      <c r="G15" s="212"/>
      <c r="H15" s="213"/>
      <c r="I15" s="205"/>
      <c r="J15" s="206"/>
      <c r="K15" s="206"/>
      <c r="L15" s="206"/>
      <c r="M15" s="206"/>
      <c r="N15" s="207"/>
      <c r="O15" s="35"/>
    </row>
    <row r="16" spans="1:16">
      <c r="A16" s="37"/>
      <c r="B16" s="16">
        <v>5000</v>
      </c>
      <c r="C16" s="43" t="s">
        <v>49</v>
      </c>
      <c r="D16" s="32" t="s">
        <v>90</v>
      </c>
      <c r="E16" s="211"/>
      <c r="F16" s="212"/>
      <c r="G16" s="212"/>
      <c r="H16" s="213"/>
      <c r="I16" s="205"/>
      <c r="J16" s="206"/>
      <c r="K16" s="206"/>
      <c r="L16" s="206"/>
      <c r="M16" s="206"/>
      <c r="N16" s="207"/>
      <c r="O16" s="48"/>
    </row>
    <row r="17" spans="1:16">
      <c r="A17" s="37"/>
      <c r="B17" s="16">
        <v>1000</v>
      </c>
      <c r="C17" s="43" t="s">
        <v>49</v>
      </c>
      <c r="D17" s="32" t="s">
        <v>91</v>
      </c>
      <c r="E17" s="211"/>
      <c r="F17" s="212"/>
      <c r="G17" s="212"/>
      <c r="H17" s="213"/>
      <c r="I17" s="205"/>
      <c r="J17" s="206"/>
      <c r="K17" s="206"/>
      <c r="L17" s="206"/>
      <c r="M17" s="206"/>
      <c r="N17" s="207"/>
      <c r="O17" s="48"/>
    </row>
    <row r="18" spans="1:16">
      <c r="A18" s="37"/>
      <c r="B18" s="16">
        <v>3000</v>
      </c>
      <c r="C18" s="43" t="s">
        <v>49</v>
      </c>
      <c r="D18" s="32" t="s">
        <v>92</v>
      </c>
      <c r="E18" s="211"/>
      <c r="F18" s="212"/>
      <c r="G18" s="212"/>
      <c r="H18" s="213"/>
      <c r="I18" s="205"/>
      <c r="J18" s="206"/>
      <c r="K18" s="206"/>
      <c r="L18" s="206"/>
      <c r="M18" s="206"/>
      <c r="N18" s="207"/>
      <c r="O18" s="48"/>
    </row>
    <row r="19" spans="1:16">
      <c r="A19" s="37"/>
      <c r="B19" s="16">
        <v>1000</v>
      </c>
      <c r="C19" s="43" t="s">
        <v>49</v>
      </c>
      <c r="D19" s="32" t="s">
        <v>93</v>
      </c>
      <c r="E19" s="211"/>
      <c r="F19" s="212"/>
      <c r="G19" s="212"/>
      <c r="H19" s="213"/>
      <c r="I19" s="205"/>
      <c r="J19" s="206"/>
      <c r="K19" s="206"/>
      <c r="L19" s="206"/>
      <c r="M19" s="206"/>
      <c r="N19" s="207"/>
      <c r="O19" s="48"/>
    </row>
    <row r="20" spans="1:16">
      <c r="A20" s="37"/>
      <c r="B20" s="16"/>
      <c r="C20" s="43"/>
      <c r="D20" s="32"/>
      <c r="E20" s="211"/>
      <c r="F20" s="212"/>
      <c r="G20" s="212"/>
      <c r="H20" s="213"/>
      <c r="I20" s="205"/>
      <c r="J20" s="206"/>
      <c r="K20" s="206"/>
      <c r="L20" s="206"/>
      <c r="M20" s="206"/>
      <c r="N20" s="207"/>
      <c r="O20" s="48"/>
    </row>
    <row r="21" spans="1:16">
      <c r="A21" s="37"/>
      <c r="B21" s="16"/>
      <c r="C21" s="43"/>
      <c r="D21" s="32"/>
      <c r="E21" s="211"/>
      <c r="F21" s="212"/>
      <c r="G21" s="212"/>
      <c r="H21" s="213"/>
      <c r="I21" s="205"/>
      <c r="J21" s="206"/>
      <c r="K21" s="206"/>
      <c r="L21" s="206"/>
      <c r="M21" s="206"/>
      <c r="N21" s="207"/>
      <c r="O21" s="48"/>
    </row>
    <row r="22" spans="1:16">
      <c r="A22" s="37"/>
      <c r="B22" s="16"/>
      <c r="C22" s="43"/>
      <c r="D22" s="32"/>
      <c r="E22" s="211"/>
      <c r="F22" s="212"/>
      <c r="G22" s="212"/>
      <c r="H22" s="213"/>
      <c r="I22" s="205"/>
      <c r="J22" s="206"/>
      <c r="K22" s="206"/>
      <c r="L22" s="206"/>
      <c r="M22" s="206"/>
      <c r="N22" s="207"/>
      <c r="O22" s="48"/>
    </row>
    <row r="23" spans="1:16">
      <c r="A23" s="37"/>
      <c r="B23" s="16"/>
      <c r="C23" s="43"/>
      <c r="D23" s="32"/>
      <c r="E23" s="211"/>
      <c r="F23" s="212"/>
      <c r="G23" s="212"/>
      <c r="H23" s="213"/>
      <c r="I23" s="205"/>
      <c r="J23" s="206"/>
      <c r="K23" s="206"/>
      <c r="L23" s="206"/>
      <c r="M23" s="206"/>
      <c r="N23" s="207"/>
      <c r="O23" s="48"/>
    </row>
    <row r="24" spans="1:16">
      <c r="A24" s="37"/>
      <c r="B24" s="16"/>
      <c r="C24" s="43"/>
      <c r="D24" s="32"/>
      <c r="E24" s="211"/>
      <c r="F24" s="212"/>
      <c r="G24" s="212"/>
      <c r="H24" s="213"/>
      <c r="I24" s="205"/>
      <c r="J24" s="206"/>
      <c r="K24" s="206"/>
      <c r="L24" s="206"/>
      <c r="M24" s="206"/>
      <c r="N24" s="207"/>
      <c r="O24" s="48"/>
      <c r="P24" s="71"/>
    </row>
    <row r="25" spans="1:16" ht="18.75" customHeight="1">
      <c r="A25" s="37"/>
      <c r="B25" s="16"/>
      <c r="C25" s="43"/>
      <c r="D25" s="32"/>
      <c r="E25" s="211"/>
      <c r="F25" s="212"/>
      <c r="G25" s="212"/>
      <c r="H25" s="213"/>
      <c r="I25" s="205"/>
      <c r="J25" s="206"/>
      <c r="K25" s="206"/>
      <c r="L25" s="206"/>
      <c r="M25" s="206"/>
      <c r="N25" s="207"/>
      <c r="O25" s="48"/>
      <c r="P25" s="71"/>
    </row>
    <row r="26" spans="1:16">
      <c r="A26" s="37"/>
      <c r="B26" s="16"/>
      <c r="C26" s="43"/>
      <c r="D26" s="32"/>
      <c r="E26" s="211"/>
      <c r="F26" s="212"/>
      <c r="G26" s="212"/>
      <c r="H26" s="213"/>
      <c r="I26" s="205"/>
      <c r="J26" s="206"/>
      <c r="K26" s="206"/>
      <c r="L26" s="206"/>
      <c r="M26" s="206"/>
      <c r="N26" s="207"/>
      <c r="O26" s="48"/>
      <c r="P26" s="71"/>
    </row>
    <row r="27" spans="1:16">
      <c r="A27" s="37"/>
      <c r="B27" s="16"/>
      <c r="C27" s="43"/>
      <c r="D27" s="32"/>
      <c r="E27" s="211"/>
      <c r="F27" s="212"/>
      <c r="G27" s="212"/>
      <c r="H27" s="213"/>
      <c r="I27" s="205"/>
      <c r="J27" s="206"/>
      <c r="K27" s="206"/>
      <c r="L27" s="206"/>
      <c r="M27" s="206"/>
      <c r="N27" s="207"/>
      <c r="O27" s="48"/>
      <c r="P27" s="71"/>
    </row>
    <row r="28" spans="1:16">
      <c r="A28" s="37"/>
      <c r="B28" s="16"/>
      <c r="C28" s="43"/>
      <c r="D28" s="32"/>
      <c r="E28" s="211"/>
      <c r="F28" s="212"/>
      <c r="G28" s="212"/>
      <c r="H28" s="213"/>
      <c r="I28" s="205"/>
      <c r="J28" s="206"/>
      <c r="K28" s="206"/>
      <c r="L28" s="206"/>
      <c r="M28" s="206"/>
      <c r="N28" s="207"/>
      <c r="O28" s="48"/>
      <c r="P28" s="71"/>
    </row>
    <row r="29" spans="1:16">
      <c r="A29" s="37"/>
      <c r="B29" s="16"/>
      <c r="C29" s="43"/>
      <c r="D29" s="32"/>
      <c r="E29" s="211"/>
      <c r="F29" s="212"/>
      <c r="G29" s="212"/>
      <c r="H29" s="213"/>
      <c r="I29" s="205"/>
      <c r="J29" s="206"/>
      <c r="K29" s="206"/>
      <c r="L29" s="206"/>
      <c r="M29" s="206"/>
      <c r="N29" s="207"/>
      <c r="O29" s="48"/>
      <c r="P29" s="71"/>
    </row>
    <row r="30" spans="1:16">
      <c r="A30" s="37"/>
      <c r="B30" s="16"/>
      <c r="C30" s="43"/>
      <c r="D30" s="32"/>
      <c r="E30" s="211"/>
      <c r="F30" s="212"/>
      <c r="G30" s="212"/>
      <c r="H30" s="213"/>
      <c r="I30" s="205"/>
      <c r="J30" s="206"/>
      <c r="K30" s="206"/>
      <c r="L30" s="206"/>
      <c r="M30" s="206"/>
      <c r="N30" s="207"/>
      <c r="O30" s="48"/>
    </row>
    <row r="31" spans="1:16">
      <c r="A31" s="37"/>
      <c r="B31" s="16"/>
      <c r="C31" s="43"/>
      <c r="D31" s="32"/>
      <c r="E31" s="211"/>
      <c r="F31" s="212"/>
      <c r="G31" s="212"/>
      <c r="H31" s="213"/>
      <c r="I31" s="205"/>
      <c r="J31" s="206"/>
      <c r="K31" s="206"/>
      <c r="L31" s="206"/>
      <c r="M31" s="206"/>
      <c r="N31" s="207"/>
      <c r="O31" s="48"/>
    </row>
    <row r="32" spans="1:16">
      <c r="A32" s="37"/>
      <c r="B32" s="16"/>
      <c r="C32" s="43"/>
      <c r="D32" s="32"/>
      <c r="E32" s="211"/>
      <c r="F32" s="212"/>
      <c r="G32" s="212"/>
      <c r="H32" s="213"/>
      <c r="I32" s="205"/>
      <c r="J32" s="206"/>
      <c r="K32" s="206"/>
      <c r="L32" s="206"/>
      <c r="M32" s="206"/>
      <c r="N32" s="207"/>
      <c r="O32" s="48"/>
    </row>
    <row r="33" spans="1:16">
      <c r="A33" s="38"/>
      <c r="B33" s="39"/>
      <c r="C33" s="44"/>
      <c r="D33" s="33"/>
      <c r="E33" s="211"/>
      <c r="F33" s="212"/>
      <c r="G33" s="212"/>
      <c r="H33" s="213"/>
      <c r="I33" s="205"/>
      <c r="J33" s="206"/>
      <c r="K33" s="206"/>
      <c r="L33" s="206"/>
      <c r="M33" s="206"/>
      <c r="N33" s="207"/>
      <c r="O33" s="50"/>
    </row>
    <row r="34" spans="1:16">
      <c r="A34" s="40"/>
      <c r="B34" s="41" t="e">
        <f>SUM(B6:B33)</f>
        <v>#REF!</v>
      </c>
      <c r="C34" s="214" t="s">
        <v>56</v>
      </c>
      <c r="D34" s="215"/>
      <c r="E34" s="215"/>
      <c r="F34" s="215"/>
      <c r="G34" s="215"/>
      <c r="H34" s="219"/>
      <c r="I34" s="229" t="e">
        <f>SUM(I6:M33)</f>
        <v>#REF!</v>
      </c>
      <c r="J34" s="230"/>
      <c r="K34" s="230"/>
      <c r="L34" s="230"/>
      <c r="M34" s="230"/>
      <c r="N34" s="230"/>
      <c r="O34" s="51"/>
      <c r="P34" s="72" t="e">
        <f>I34-B34</f>
        <v>#REF!</v>
      </c>
    </row>
    <row r="35" spans="1:16">
      <c r="B35" s="9"/>
      <c r="C35" s="10"/>
      <c r="D35" s="10"/>
      <c r="E35" s="10"/>
      <c r="F35" s="10"/>
      <c r="G35" s="10"/>
      <c r="H35" s="10"/>
      <c r="I35" s="228"/>
      <c r="J35" s="228"/>
      <c r="K35" s="228"/>
      <c r="L35" s="228"/>
      <c r="M35" s="228"/>
      <c r="N35" s="42"/>
      <c r="O35" s="42"/>
    </row>
    <row r="36" spans="1:16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6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6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6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</sheetData>
  <mergeCells count="66">
    <mergeCell ref="E33:H33"/>
    <mergeCell ref="I33:N33"/>
    <mergeCell ref="C34:H34"/>
    <mergeCell ref="I34:N34"/>
    <mergeCell ref="I35:M35"/>
    <mergeCell ref="E30:H30"/>
    <mergeCell ref="I30:N30"/>
    <mergeCell ref="E31:H31"/>
    <mergeCell ref="I31:N31"/>
    <mergeCell ref="E32:H32"/>
    <mergeCell ref="I32:N32"/>
    <mergeCell ref="E27:H27"/>
    <mergeCell ref="I27:N27"/>
    <mergeCell ref="E28:H28"/>
    <mergeCell ref="I28:N28"/>
    <mergeCell ref="E29:H29"/>
    <mergeCell ref="I29:N29"/>
    <mergeCell ref="E24:H24"/>
    <mergeCell ref="I24:N24"/>
    <mergeCell ref="E25:H25"/>
    <mergeCell ref="I25:N25"/>
    <mergeCell ref="E26:H26"/>
    <mergeCell ref="I26:N26"/>
    <mergeCell ref="E21:H21"/>
    <mergeCell ref="I21:N21"/>
    <mergeCell ref="E22:H22"/>
    <mergeCell ref="I22:N22"/>
    <mergeCell ref="E23:H23"/>
    <mergeCell ref="I23:N23"/>
    <mergeCell ref="E18:H18"/>
    <mergeCell ref="I18:N18"/>
    <mergeCell ref="E19:H19"/>
    <mergeCell ref="I19:N19"/>
    <mergeCell ref="E20:H20"/>
    <mergeCell ref="I20:N20"/>
    <mergeCell ref="E15:H15"/>
    <mergeCell ref="I15:N15"/>
    <mergeCell ref="E16:H16"/>
    <mergeCell ref="I16:N16"/>
    <mergeCell ref="E17:H17"/>
    <mergeCell ref="I17:N17"/>
    <mergeCell ref="E12:H12"/>
    <mergeCell ref="I12:N12"/>
    <mergeCell ref="E13:H13"/>
    <mergeCell ref="I13:N13"/>
    <mergeCell ref="E14:H14"/>
    <mergeCell ref="I14:N14"/>
    <mergeCell ref="E9:H9"/>
    <mergeCell ref="I9:N9"/>
    <mergeCell ref="E10:H10"/>
    <mergeCell ref="I10:N10"/>
    <mergeCell ref="E11:H11"/>
    <mergeCell ref="I11:N11"/>
    <mergeCell ref="E6:H6"/>
    <mergeCell ref="I6:N6"/>
    <mergeCell ref="E7:H7"/>
    <mergeCell ref="I7:N7"/>
    <mergeCell ref="E8:H8"/>
    <mergeCell ref="I8:N8"/>
    <mergeCell ref="E5:H5"/>
    <mergeCell ref="I5:N5"/>
    <mergeCell ref="A1:C1"/>
    <mergeCell ref="G3:H3"/>
    <mergeCell ref="J3:K3"/>
    <mergeCell ref="M3:N3"/>
    <mergeCell ref="B4:C4"/>
  </mergeCells>
  <phoneticPr fontId="18"/>
  <pageMargins left="0.51181102362204722" right="0" top="0.74803149606299213" bottom="0.35433070866141736" header="0.31496062992125984" footer="0.31496062992125984"/>
  <pageSetup paperSize="1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01C20-9D5A-4568-A17B-72B8833430B5}">
  <sheetPr codeName="Sheet21">
    <tabColor rgb="FF92D050"/>
  </sheetPr>
  <dimension ref="A1:P39"/>
  <sheetViews>
    <sheetView zoomScale="85" zoomScaleNormal="85" workbookViewId="0">
      <selection activeCell="D11" sqref="D11"/>
    </sheetView>
  </sheetViews>
  <sheetFormatPr defaultRowHeight="18.75"/>
  <cols>
    <col min="1" max="1" width="3.625" customWidth="1"/>
    <col min="2" max="2" width="12.625" customWidth="1"/>
    <col min="3" max="3" width="8.625" customWidth="1"/>
    <col min="4" max="4" width="20.625" customWidth="1"/>
    <col min="5" max="14" width="2.625" customWidth="1"/>
    <col min="15" max="15" width="3.625" customWidth="1"/>
  </cols>
  <sheetData>
    <row r="1" spans="1:16" ht="24">
      <c r="A1" s="208" t="s">
        <v>34</v>
      </c>
      <c r="B1" s="208"/>
      <c r="C1" s="208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12" customHeight="1">
      <c r="B2" s="5"/>
      <c r="C2" s="5"/>
      <c r="D2" s="5"/>
      <c r="E2" s="5"/>
      <c r="F2" s="52"/>
      <c r="G2" s="52"/>
      <c r="H2" s="52"/>
      <c r="I2" s="52"/>
      <c r="J2" s="52"/>
      <c r="K2" s="53"/>
      <c r="L2" s="53"/>
      <c r="M2" s="53"/>
      <c r="N2" s="53"/>
      <c r="O2" s="3"/>
    </row>
    <row r="3" spans="1:16" ht="39.950000000000003" customHeight="1">
      <c r="B3" s="5"/>
      <c r="C3" s="5"/>
      <c r="D3" s="5"/>
      <c r="E3" s="5"/>
      <c r="F3" s="56" t="s">
        <v>78</v>
      </c>
      <c r="G3" s="209"/>
      <c r="H3" s="210"/>
      <c r="I3" s="54"/>
      <c r="J3" s="209"/>
      <c r="K3" s="210"/>
      <c r="L3" s="55" t="s">
        <v>35</v>
      </c>
      <c r="M3" s="209"/>
      <c r="N3" s="210"/>
      <c r="O3" s="5"/>
    </row>
    <row r="4" spans="1:16">
      <c r="B4" s="220" t="e">
        <f>入力例!#REF!</f>
        <v>#REF!</v>
      </c>
      <c r="C4" s="22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>
      <c r="A5" s="69"/>
      <c r="B5" s="23" t="s">
        <v>36</v>
      </c>
      <c r="C5" s="24" t="s">
        <v>37</v>
      </c>
      <c r="D5" s="6" t="s">
        <v>38</v>
      </c>
      <c r="E5" s="222" t="s">
        <v>39</v>
      </c>
      <c r="F5" s="223"/>
      <c r="G5" s="223"/>
      <c r="H5" s="224"/>
      <c r="I5" s="214" t="s">
        <v>36</v>
      </c>
      <c r="J5" s="215"/>
      <c r="K5" s="215"/>
      <c r="L5" s="215"/>
      <c r="M5" s="215"/>
      <c r="N5" s="215"/>
      <c r="O5" s="69"/>
    </row>
    <row r="6" spans="1:16">
      <c r="A6" s="36"/>
      <c r="B6" s="75"/>
      <c r="C6" s="15"/>
      <c r="D6" s="15" t="s">
        <v>102</v>
      </c>
      <c r="E6" s="225" t="s">
        <v>86</v>
      </c>
      <c r="F6" s="226"/>
      <c r="G6" s="226"/>
      <c r="H6" s="227"/>
      <c r="I6" s="290" t="e">
        <f>SUM(B6:B33)</f>
        <v>#REF!</v>
      </c>
      <c r="J6" s="291"/>
      <c r="K6" s="291"/>
      <c r="L6" s="291"/>
      <c r="M6" s="291"/>
      <c r="N6" s="292"/>
      <c r="O6" s="46"/>
      <c r="P6" s="4"/>
    </row>
    <row r="7" spans="1:16">
      <c r="A7" s="37"/>
      <c r="B7" s="76" t="e">
        <f>SUMIF(入力例!$C:$C,1,入力例!#REF!)</f>
        <v>#REF!</v>
      </c>
      <c r="C7" s="43" t="s">
        <v>49</v>
      </c>
      <c r="D7" s="32" t="s">
        <v>80</v>
      </c>
      <c r="E7" s="211"/>
      <c r="F7" s="212"/>
      <c r="G7" s="212"/>
      <c r="H7" s="213"/>
      <c r="I7" s="293"/>
      <c r="J7" s="294"/>
      <c r="K7" s="294"/>
      <c r="L7" s="294"/>
      <c r="M7" s="294"/>
      <c r="N7" s="295"/>
      <c r="O7" s="47"/>
      <c r="P7" s="4"/>
    </row>
    <row r="8" spans="1:16">
      <c r="A8" s="37"/>
      <c r="B8" s="76" t="e">
        <f>SUMIF(入力例!$C:$C,3,入力例!#REF!)</f>
        <v>#REF!</v>
      </c>
      <c r="C8" s="43" t="s">
        <v>49</v>
      </c>
      <c r="D8" s="32" t="s">
        <v>30</v>
      </c>
      <c r="E8" s="211"/>
      <c r="F8" s="212"/>
      <c r="G8" s="212"/>
      <c r="H8" s="213"/>
      <c r="I8" s="293"/>
      <c r="J8" s="294"/>
      <c r="K8" s="294"/>
      <c r="L8" s="294"/>
      <c r="M8" s="294"/>
      <c r="N8" s="295"/>
      <c r="O8" s="47"/>
      <c r="P8" s="4"/>
    </row>
    <row r="9" spans="1:16">
      <c r="A9" s="37"/>
      <c r="B9" s="76" t="e">
        <f>SUMIF(入力例!$C:$C,4,入力例!#REF!)</f>
        <v>#REF!</v>
      </c>
      <c r="C9" s="43" t="s">
        <v>49</v>
      </c>
      <c r="D9" s="32" t="s">
        <v>31</v>
      </c>
      <c r="E9" s="211"/>
      <c r="F9" s="212"/>
      <c r="G9" s="212"/>
      <c r="H9" s="213"/>
      <c r="I9" s="293"/>
      <c r="J9" s="294"/>
      <c r="K9" s="294"/>
      <c r="L9" s="294"/>
      <c r="M9" s="294"/>
      <c r="N9" s="295"/>
      <c r="O9" s="47"/>
      <c r="P9" s="4"/>
    </row>
    <row r="10" spans="1:16">
      <c r="A10" s="37"/>
      <c r="B10" s="76" t="e">
        <f>SUMIF(入力例!$C:$C,7,入力例!#REF!)</f>
        <v>#REF!</v>
      </c>
      <c r="C10" s="43" t="s">
        <v>49</v>
      </c>
      <c r="D10" s="32" t="s">
        <v>87</v>
      </c>
      <c r="E10" s="211"/>
      <c r="F10" s="212"/>
      <c r="G10" s="212"/>
      <c r="H10" s="213"/>
      <c r="I10" s="293"/>
      <c r="J10" s="294"/>
      <c r="K10" s="294"/>
      <c r="L10" s="294"/>
      <c r="M10" s="294"/>
      <c r="N10" s="295"/>
      <c r="O10" s="47"/>
      <c r="P10" s="4"/>
    </row>
    <row r="11" spans="1:16">
      <c r="A11" s="37"/>
      <c r="B11" s="76" t="e">
        <f>SUMIF(入力例!$C:$C,5,入力例!#REF!)</f>
        <v>#REF!</v>
      </c>
      <c r="C11" s="43" t="s">
        <v>49</v>
      </c>
      <c r="D11" s="32" t="s">
        <v>26</v>
      </c>
      <c r="E11" s="211"/>
      <c r="F11" s="212"/>
      <c r="G11" s="212"/>
      <c r="H11" s="213"/>
      <c r="I11" s="293"/>
      <c r="J11" s="294"/>
      <c r="K11" s="294"/>
      <c r="L11" s="294"/>
      <c r="M11" s="294"/>
      <c r="N11" s="295"/>
      <c r="O11" s="47"/>
      <c r="P11" s="4"/>
    </row>
    <row r="12" spans="1:16">
      <c r="A12" s="37"/>
      <c r="B12" s="76" t="e">
        <f>SUMIF(入力例!$C:$C,2,入力例!#REF!)</f>
        <v>#REF!</v>
      </c>
      <c r="C12" s="43" t="s">
        <v>49</v>
      </c>
      <c r="D12" s="32" t="s">
        <v>55</v>
      </c>
      <c r="E12" s="211"/>
      <c r="F12" s="212"/>
      <c r="G12" s="212"/>
      <c r="H12" s="213"/>
      <c r="I12" s="293"/>
      <c r="J12" s="294"/>
      <c r="K12" s="294"/>
      <c r="L12" s="294"/>
      <c r="M12" s="294"/>
      <c r="N12" s="295"/>
      <c r="O12" s="47"/>
    </row>
    <row r="13" spans="1:16">
      <c r="A13" s="37"/>
      <c r="B13" s="76" t="e">
        <f>SUMIF(入力例!$C:$C,6,入力例!#REF!)</f>
        <v>#REF!</v>
      </c>
      <c r="C13" s="43" t="s">
        <v>49</v>
      </c>
      <c r="D13" s="32" t="s">
        <v>27</v>
      </c>
      <c r="E13" s="211"/>
      <c r="F13" s="212"/>
      <c r="G13" s="212"/>
      <c r="H13" s="213"/>
      <c r="I13" s="293"/>
      <c r="J13" s="294"/>
      <c r="K13" s="294"/>
      <c r="L13" s="294"/>
      <c r="M13" s="294"/>
      <c r="N13" s="295"/>
      <c r="O13" s="35"/>
    </row>
    <row r="14" spans="1:16">
      <c r="A14" s="37"/>
      <c r="B14" s="76" t="e">
        <f>SUMIF(入力例!$C:$C,9,入力例!#REF!)</f>
        <v>#REF!</v>
      </c>
      <c r="C14" s="43" t="s">
        <v>49</v>
      </c>
      <c r="D14" s="32" t="s">
        <v>88</v>
      </c>
      <c r="E14" s="211"/>
      <c r="F14" s="212"/>
      <c r="G14" s="212"/>
      <c r="H14" s="213"/>
      <c r="I14" s="293"/>
      <c r="J14" s="294"/>
      <c r="K14" s="294"/>
      <c r="L14" s="294"/>
      <c r="M14" s="294"/>
      <c r="N14" s="295"/>
      <c r="O14" s="35"/>
    </row>
    <row r="15" spans="1:16">
      <c r="A15" s="37"/>
      <c r="B15" s="76" t="e">
        <f>SUMIF(入力例!$C:$C,10,入力例!#REF!)</f>
        <v>#REF!</v>
      </c>
      <c r="C15" s="43" t="s">
        <v>49</v>
      </c>
      <c r="D15" s="32" t="s">
        <v>89</v>
      </c>
      <c r="E15" s="211"/>
      <c r="F15" s="212"/>
      <c r="G15" s="212"/>
      <c r="H15" s="213"/>
      <c r="I15" s="293"/>
      <c r="J15" s="294"/>
      <c r="K15" s="294"/>
      <c r="L15" s="294"/>
      <c r="M15" s="294"/>
      <c r="N15" s="295"/>
      <c r="O15" s="35"/>
    </row>
    <row r="16" spans="1:16">
      <c r="A16" s="37"/>
      <c r="B16" s="76"/>
      <c r="C16" s="43" t="s">
        <v>49</v>
      </c>
      <c r="D16" s="32" t="s">
        <v>90</v>
      </c>
      <c r="E16" s="211"/>
      <c r="F16" s="212"/>
      <c r="G16" s="212"/>
      <c r="H16" s="213"/>
      <c r="I16" s="293"/>
      <c r="J16" s="294"/>
      <c r="K16" s="294"/>
      <c r="L16" s="294"/>
      <c r="M16" s="294"/>
      <c r="N16" s="295"/>
      <c r="O16" s="48"/>
      <c r="P16">
        <v>3</v>
      </c>
    </row>
    <row r="17" spans="1:16">
      <c r="A17" s="37"/>
      <c r="B17" s="76"/>
      <c r="C17" s="43" t="s">
        <v>49</v>
      </c>
      <c r="D17" s="32" t="s">
        <v>91</v>
      </c>
      <c r="E17" s="211"/>
      <c r="F17" s="212"/>
      <c r="G17" s="212"/>
      <c r="H17" s="213"/>
      <c r="I17" s="293"/>
      <c r="J17" s="294"/>
      <c r="K17" s="294"/>
      <c r="L17" s="294"/>
      <c r="M17" s="294"/>
      <c r="N17" s="295"/>
      <c r="O17" s="48"/>
      <c r="P17">
        <v>1</v>
      </c>
    </row>
    <row r="18" spans="1:16">
      <c r="A18" s="37"/>
      <c r="B18" s="76"/>
      <c r="C18" s="43" t="s">
        <v>49</v>
      </c>
      <c r="D18" s="32" t="s">
        <v>92</v>
      </c>
      <c r="E18" s="211"/>
      <c r="F18" s="212"/>
      <c r="G18" s="212"/>
      <c r="H18" s="213"/>
      <c r="I18" s="293"/>
      <c r="J18" s="294"/>
      <c r="K18" s="294"/>
      <c r="L18" s="294"/>
      <c r="M18" s="294"/>
      <c r="N18" s="295"/>
      <c r="O18" s="48"/>
      <c r="P18">
        <v>2</v>
      </c>
    </row>
    <row r="19" spans="1:16">
      <c r="A19" s="37"/>
      <c r="B19" s="76"/>
      <c r="C19" s="43" t="s">
        <v>49</v>
      </c>
      <c r="D19" s="32" t="s">
        <v>93</v>
      </c>
      <c r="E19" s="211"/>
      <c r="F19" s="212"/>
      <c r="G19" s="212"/>
      <c r="H19" s="213"/>
      <c r="I19" s="293"/>
      <c r="J19" s="294"/>
      <c r="K19" s="294"/>
      <c r="L19" s="294"/>
      <c r="M19" s="294"/>
      <c r="N19" s="295"/>
      <c r="O19" s="48"/>
      <c r="P19">
        <v>3</v>
      </c>
    </row>
    <row r="20" spans="1:16">
      <c r="A20" s="37"/>
      <c r="B20" s="76"/>
      <c r="C20" s="43"/>
      <c r="D20" s="32"/>
      <c r="E20" s="211"/>
      <c r="F20" s="212"/>
      <c r="G20" s="212"/>
      <c r="H20" s="213"/>
      <c r="I20" s="293"/>
      <c r="J20" s="294"/>
      <c r="K20" s="294"/>
      <c r="L20" s="294"/>
      <c r="M20" s="294"/>
      <c r="N20" s="295"/>
      <c r="O20" s="48"/>
    </row>
    <row r="21" spans="1:16">
      <c r="A21" s="37"/>
      <c r="B21" s="76"/>
      <c r="C21" s="43"/>
      <c r="D21" s="32"/>
      <c r="E21" s="211"/>
      <c r="F21" s="212"/>
      <c r="G21" s="212"/>
      <c r="H21" s="213"/>
      <c r="I21" s="293"/>
      <c r="J21" s="294"/>
      <c r="K21" s="294"/>
      <c r="L21" s="294"/>
      <c r="M21" s="294"/>
      <c r="N21" s="295"/>
      <c r="O21" s="48"/>
    </row>
    <row r="22" spans="1:16">
      <c r="A22" s="37"/>
      <c r="B22" s="76"/>
      <c r="C22" s="43"/>
      <c r="D22" s="32"/>
      <c r="E22" s="211"/>
      <c r="F22" s="212"/>
      <c r="G22" s="212"/>
      <c r="H22" s="213"/>
      <c r="I22" s="293"/>
      <c r="J22" s="294"/>
      <c r="K22" s="294"/>
      <c r="L22" s="294"/>
      <c r="M22" s="294"/>
      <c r="N22" s="295"/>
      <c r="O22" s="48"/>
    </row>
    <row r="23" spans="1:16">
      <c r="A23" s="37"/>
      <c r="B23" s="76"/>
      <c r="C23" s="43"/>
      <c r="D23" s="32"/>
      <c r="E23" s="211"/>
      <c r="F23" s="212"/>
      <c r="G23" s="212"/>
      <c r="H23" s="213"/>
      <c r="I23" s="293"/>
      <c r="J23" s="294"/>
      <c r="K23" s="294"/>
      <c r="L23" s="294"/>
      <c r="M23" s="294"/>
      <c r="N23" s="295"/>
      <c r="O23" s="48"/>
    </row>
    <row r="24" spans="1:16">
      <c r="A24" s="37"/>
      <c r="B24" s="76"/>
      <c r="C24" s="43"/>
      <c r="D24" s="32"/>
      <c r="E24" s="211"/>
      <c r="F24" s="212"/>
      <c r="G24" s="212"/>
      <c r="H24" s="213"/>
      <c r="I24" s="293"/>
      <c r="J24" s="294"/>
      <c r="K24" s="294"/>
      <c r="L24" s="294"/>
      <c r="M24" s="294"/>
      <c r="N24" s="295"/>
      <c r="O24" s="48"/>
      <c r="P24" s="71"/>
    </row>
    <row r="25" spans="1:16" ht="18.75" customHeight="1">
      <c r="A25" s="37"/>
      <c r="B25" s="76"/>
      <c r="C25" s="43"/>
      <c r="D25" s="32"/>
      <c r="E25" s="211"/>
      <c r="F25" s="212"/>
      <c r="G25" s="212"/>
      <c r="H25" s="213"/>
      <c r="I25" s="293"/>
      <c r="J25" s="294"/>
      <c r="K25" s="294"/>
      <c r="L25" s="294"/>
      <c r="M25" s="294"/>
      <c r="N25" s="295"/>
      <c r="O25" s="48"/>
      <c r="P25" s="71"/>
    </row>
    <row r="26" spans="1:16">
      <c r="A26" s="37"/>
      <c r="B26" s="76"/>
      <c r="C26" s="43"/>
      <c r="D26" s="32"/>
      <c r="E26" s="211"/>
      <c r="F26" s="212"/>
      <c r="G26" s="212"/>
      <c r="H26" s="213"/>
      <c r="I26" s="293"/>
      <c r="J26" s="294"/>
      <c r="K26" s="294"/>
      <c r="L26" s="294"/>
      <c r="M26" s="294"/>
      <c r="N26" s="295"/>
      <c r="O26" s="48"/>
      <c r="P26" s="71"/>
    </row>
    <row r="27" spans="1:16">
      <c r="A27" s="37"/>
      <c r="B27" s="76"/>
      <c r="C27" s="43"/>
      <c r="D27" s="32"/>
      <c r="E27" s="211"/>
      <c r="F27" s="212"/>
      <c r="G27" s="212"/>
      <c r="H27" s="213"/>
      <c r="I27" s="293"/>
      <c r="J27" s="294"/>
      <c r="K27" s="294"/>
      <c r="L27" s="294"/>
      <c r="M27" s="294"/>
      <c r="N27" s="295"/>
      <c r="O27" s="48"/>
      <c r="P27" s="71"/>
    </row>
    <row r="28" spans="1:16">
      <c r="A28" s="37"/>
      <c r="B28" s="76"/>
      <c r="C28" s="43"/>
      <c r="D28" s="32"/>
      <c r="E28" s="211"/>
      <c r="F28" s="212"/>
      <c r="G28" s="212"/>
      <c r="H28" s="213"/>
      <c r="I28" s="293"/>
      <c r="J28" s="294"/>
      <c r="K28" s="294"/>
      <c r="L28" s="294"/>
      <c r="M28" s="294"/>
      <c r="N28" s="295"/>
      <c r="O28" s="48"/>
      <c r="P28" s="71"/>
    </row>
    <row r="29" spans="1:16">
      <c r="A29" s="37"/>
      <c r="B29" s="76"/>
      <c r="C29" s="43"/>
      <c r="D29" s="32"/>
      <c r="E29" s="211"/>
      <c r="F29" s="212"/>
      <c r="G29" s="212"/>
      <c r="H29" s="213"/>
      <c r="I29" s="293"/>
      <c r="J29" s="294"/>
      <c r="K29" s="294"/>
      <c r="L29" s="294"/>
      <c r="M29" s="294"/>
      <c r="N29" s="295"/>
      <c r="O29" s="48"/>
      <c r="P29" s="71"/>
    </row>
    <row r="30" spans="1:16">
      <c r="A30" s="37"/>
      <c r="B30" s="76"/>
      <c r="C30" s="43"/>
      <c r="D30" s="32"/>
      <c r="E30" s="211"/>
      <c r="F30" s="212"/>
      <c r="G30" s="212"/>
      <c r="H30" s="213"/>
      <c r="I30" s="293"/>
      <c r="J30" s="294"/>
      <c r="K30" s="294"/>
      <c r="L30" s="294"/>
      <c r="M30" s="294"/>
      <c r="N30" s="295"/>
      <c r="O30" s="48"/>
    </row>
    <row r="31" spans="1:16">
      <c r="A31" s="37"/>
      <c r="B31" s="76"/>
      <c r="C31" s="43"/>
      <c r="D31" s="32"/>
      <c r="E31" s="211"/>
      <c r="F31" s="212"/>
      <c r="G31" s="212"/>
      <c r="H31" s="213"/>
      <c r="I31" s="293"/>
      <c r="J31" s="294"/>
      <c r="K31" s="294"/>
      <c r="L31" s="294"/>
      <c r="M31" s="294"/>
      <c r="N31" s="295"/>
      <c r="O31" s="48"/>
    </row>
    <row r="32" spans="1:16">
      <c r="A32" s="37"/>
      <c r="B32" s="76"/>
      <c r="C32" s="43"/>
      <c r="D32" s="32"/>
      <c r="E32" s="211"/>
      <c r="F32" s="212"/>
      <c r="G32" s="212"/>
      <c r="H32" s="213"/>
      <c r="I32" s="293"/>
      <c r="J32" s="294"/>
      <c r="K32" s="294"/>
      <c r="L32" s="294"/>
      <c r="M32" s="294"/>
      <c r="N32" s="295"/>
      <c r="O32" s="48"/>
    </row>
    <row r="33" spans="1:16">
      <c r="A33" s="38"/>
      <c r="B33" s="77"/>
      <c r="C33" s="44"/>
      <c r="D33" s="33"/>
      <c r="E33" s="211"/>
      <c r="F33" s="212"/>
      <c r="G33" s="212"/>
      <c r="H33" s="213"/>
      <c r="I33" s="293"/>
      <c r="J33" s="294"/>
      <c r="K33" s="294"/>
      <c r="L33" s="294"/>
      <c r="M33" s="294"/>
      <c r="N33" s="295"/>
      <c r="O33" s="50"/>
    </row>
    <row r="34" spans="1:16">
      <c r="A34" s="40"/>
      <c r="B34" s="78" t="e">
        <f>SUM(B6:B33)</f>
        <v>#REF!</v>
      </c>
      <c r="C34" s="214" t="s">
        <v>56</v>
      </c>
      <c r="D34" s="215"/>
      <c r="E34" s="215"/>
      <c r="F34" s="215"/>
      <c r="G34" s="215"/>
      <c r="H34" s="219"/>
      <c r="I34" s="296" t="e">
        <f>SUM(I6:M33)</f>
        <v>#REF!</v>
      </c>
      <c r="J34" s="297"/>
      <c r="K34" s="297"/>
      <c r="L34" s="297"/>
      <c r="M34" s="297"/>
      <c r="N34" s="297"/>
      <c r="O34" s="51"/>
      <c r="P34" s="72" t="e">
        <f>I34-B34</f>
        <v>#REF!</v>
      </c>
    </row>
    <row r="35" spans="1:16">
      <c r="B35" s="9"/>
      <c r="C35" s="10"/>
      <c r="D35" s="10"/>
      <c r="E35" s="10"/>
      <c r="F35" s="10"/>
      <c r="G35" s="10"/>
      <c r="H35" s="10"/>
      <c r="I35" s="228"/>
      <c r="J35" s="228"/>
      <c r="K35" s="228"/>
      <c r="L35" s="228"/>
      <c r="M35" s="228"/>
      <c r="N35" s="42"/>
      <c r="O35" s="42"/>
    </row>
    <row r="36" spans="1:16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6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6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6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</sheetData>
  <mergeCells count="66">
    <mergeCell ref="E33:H33"/>
    <mergeCell ref="I33:N33"/>
    <mergeCell ref="C34:H34"/>
    <mergeCell ref="I34:N34"/>
    <mergeCell ref="I35:M35"/>
    <mergeCell ref="E30:H30"/>
    <mergeCell ref="I30:N30"/>
    <mergeCell ref="E31:H31"/>
    <mergeCell ref="I31:N31"/>
    <mergeCell ref="E32:H32"/>
    <mergeCell ref="I32:N32"/>
    <mergeCell ref="E27:H27"/>
    <mergeCell ref="I27:N27"/>
    <mergeCell ref="E28:H28"/>
    <mergeCell ref="I28:N28"/>
    <mergeCell ref="E29:H29"/>
    <mergeCell ref="I29:N29"/>
    <mergeCell ref="E24:H24"/>
    <mergeCell ref="I24:N24"/>
    <mergeCell ref="E25:H25"/>
    <mergeCell ref="I25:N25"/>
    <mergeCell ref="E26:H26"/>
    <mergeCell ref="I26:N26"/>
    <mergeCell ref="E21:H21"/>
    <mergeCell ref="I21:N21"/>
    <mergeCell ref="E22:H22"/>
    <mergeCell ref="I22:N22"/>
    <mergeCell ref="E23:H23"/>
    <mergeCell ref="I23:N23"/>
    <mergeCell ref="E18:H18"/>
    <mergeCell ref="I18:N18"/>
    <mergeCell ref="E19:H19"/>
    <mergeCell ref="I19:N19"/>
    <mergeCell ref="E20:H20"/>
    <mergeCell ref="I20:N20"/>
    <mergeCell ref="E15:H15"/>
    <mergeCell ref="I15:N15"/>
    <mergeCell ref="E16:H16"/>
    <mergeCell ref="I16:N16"/>
    <mergeCell ref="E17:H17"/>
    <mergeCell ref="I17:N17"/>
    <mergeCell ref="E12:H12"/>
    <mergeCell ref="I12:N12"/>
    <mergeCell ref="E13:H13"/>
    <mergeCell ref="I13:N13"/>
    <mergeCell ref="E14:H14"/>
    <mergeCell ref="I14:N14"/>
    <mergeCell ref="E9:H9"/>
    <mergeCell ref="I9:N9"/>
    <mergeCell ref="E10:H10"/>
    <mergeCell ref="I10:N10"/>
    <mergeCell ref="E11:H11"/>
    <mergeCell ref="I11:N11"/>
    <mergeCell ref="E6:H6"/>
    <mergeCell ref="I6:N6"/>
    <mergeCell ref="E7:H7"/>
    <mergeCell ref="I7:N7"/>
    <mergeCell ref="E8:H8"/>
    <mergeCell ref="I8:N8"/>
    <mergeCell ref="E5:H5"/>
    <mergeCell ref="I5:N5"/>
    <mergeCell ref="A1:C1"/>
    <mergeCell ref="G3:H3"/>
    <mergeCell ref="J3:K3"/>
    <mergeCell ref="M3:N3"/>
    <mergeCell ref="B4:C4"/>
  </mergeCells>
  <phoneticPr fontId="18"/>
  <pageMargins left="0.51181102362204722" right="0" top="0.74803149606299213" bottom="0.35433070866141736" header="0.31496062992125984" footer="0.31496062992125984"/>
  <pageSetup paperSize="1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A5C08-83E0-420E-B0A9-E1EDA5004B65}">
  <sheetPr codeName="Sheet22">
    <tabColor rgb="FFFFFF00"/>
  </sheetPr>
  <dimension ref="A1:P39"/>
  <sheetViews>
    <sheetView zoomScale="85" zoomScaleNormal="85" workbookViewId="0">
      <selection activeCell="B11" sqref="B11"/>
    </sheetView>
  </sheetViews>
  <sheetFormatPr defaultRowHeight="18.75"/>
  <cols>
    <col min="1" max="1" width="3.625" customWidth="1"/>
    <col min="2" max="2" width="12.625" customWidth="1"/>
    <col min="3" max="3" width="8.625" customWidth="1"/>
    <col min="4" max="4" width="20.625" customWidth="1"/>
    <col min="5" max="14" width="2.625" customWidth="1"/>
    <col min="15" max="15" width="3.625" customWidth="1"/>
  </cols>
  <sheetData>
    <row r="1" spans="1:16" ht="24">
      <c r="A1" s="208" t="s">
        <v>34</v>
      </c>
      <c r="B1" s="208"/>
      <c r="C1" s="208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12" customHeight="1">
      <c r="B2" s="5"/>
      <c r="C2" s="5"/>
      <c r="D2" s="5"/>
      <c r="E2" s="5"/>
      <c r="F2" s="52"/>
      <c r="G2" s="52"/>
      <c r="H2" s="52"/>
      <c r="I2" s="52"/>
      <c r="J2" s="52"/>
      <c r="K2" s="53"/>
      <c r="L2" s="53"/>
      <c r="M2" s="53"/>
      <c r="N2" s="53"/>
      <c r="O2" s="3"/>
    </row>
    <row r="3" spans="1:16" ht="39.950000000000003" customHeight="1">
      <c r="B3" s="5"/>
      <c r="C3" s="5"/>
      <c r="D3" s="5"/>
      <c r="E3" s="5"/>
      <c r="F3" s="56" t="s">
        <v>78</v>
      </c>
      <c r="G3" s="209"/>
      <c r="H3" s="210"/>
      <c r="I3" s="54"/>
      <c r="J3" s="209"/>
      <c r="K3" s="210"/>
      <c r="L3" s="55" t="s">
        <v>35</v>
      </c>
      <c r="M3" s="209"/>
      <c r="N3" s="210"/>
      <c r="O3" s="5"/>
    </row>
    <row r="4" spans="1:16">
      <c r="B4" s="220" t="e">
        <f>入力例!#REF!</f>
        <v>#REF!</v>
      </c>
      <c r="C4" s="22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>
      <c r="A5" s="69"/>
      <c r="B5" s="23" t="s">
        <v>36</v>
      </c>
      <c r="C5" s="24" t="s">
        <v>37</v>
      </c>
      <c r="D5" s="6" t="s">
        <v>38</v>
      </c>
      <c r="E5" s="222" t="s">
        <v>39</v>
      </c>
      <c r="F5" s="223"/>
      <c r="G5" s="223"/>
      <c r="H5" s="224"/>
      <c r="I5" s="214" t="s">
        <v>36</v>
      </c>
      <c r="J5" s="215"/>
      <c r="K5" s="215"/>
      <c r="L5" s="215"/>
      <c r="M5" s="215"/>
      <c r="N5" s="215"/>
      <c r="O5" s="69"/>
    </row>
    <row r="6" spans="1:16">
      <c r="A6" s="36"/>
      <c r="B6" s="75"/>
      <c r="C6" s="15"/>
      <c r="D6" s="15" t="s">
        <v>103</v>
      </c>
      <c r="E6" s="225" t="s">
        <v>86</v>
      </c>
      <c r="F6" s="226"/>
      <c r="G6" s="226"/>
      <c r="H6" s="227"/>
      <c r="I6" s="290" t="e">
        <f>SUM(B6:B33)</f>
        <v>#REF!</v>
      </c>
      <c r="J6" s="291"/>
      <c r="K6" s="291"/>
      <c r="L6" s="291"/>
      <c r="M6" s="291"/>
      <c r="N6" s="292"/>
      <c r="O6" s="46"/>
      <c r="P6" s="4"/>
    </row>
    <row r="7" spans="1:16">
      <c r="A7" s="37"/>
      <c r="B7" s="76" t="e">
        <f>SUMIF(入力例!$C:$C,1,入力例!#REF!)</f>
        <v>#REF!</v>
      </c>
      <c r="C7" s="43" t="s">
        <v>49</v>
      </c>
      <c r="D7" s="32" t="s">
        <v>23</v>
      </c>
      <c r="E7" s="211"/>
      <c r="F7" s="212"/>
      <c r="G7" s="212"/>
      <c r="H7" s="213"/>
      <c r="I7" s="293"/>
      <c r="J7" s="294"/>
      <c r="K7" s="294"/>
      <c r="L7" s="294"/>
      <c r="M7" s="294"/>
      <c r="N7" s="295"/>
      <c r="O7" s="47"/>
      <c r="P7" s="4"/>
    </row>
    <row r="8" spans="1:16">
      <c r="A8" s="37"/>
      <c r="B8" s="76" t="e">
        <f>SUMIF(入力例!$C:$C,3,入力例!#REF!)</f>
        <v>#REF!</v>
      </c>
      <c r="C8" s="43" t="s">
        <v>49</v>
      </c>
      <c r="D8" s="32" t="s">
        <v>30</v>
      </c>
      <c r="E8" s="211"/>
      <c r="F8" s="212"/>
      <c r="G8" s="212"/>
      <c r="H8" s="213"/>
      <c r="I8" s="293"/>
      <c r="J8" s="294"/>
      <c r="K8" s="294"/>
      <c r="L8" s="294"/>
      <c r="M8" s="294"/>
      <c r="N8" s="295"/>
      <c r="O8" s="47"/>
      <c r="P8" s="4"/>
    </row>
    <row r="9" spans="1:16">
      <c r="A9" s="37"/>
      <c r="B9" s="76" t="e">
        <f>SUMIF(入力例!$C:$C,4,入力例!#REF!)</f>
        <v>#REF!</v>
      </c>
      <c r="C9" s="43" t="s">
        <v>49</v>
      </c>
      <c r="D9" s="32" t="s">
        <v>31</v>
      </c>
      <c r="E9" s="211"/>
      <c r="F9" s="212"/>
      <c r="G9" s="212"/>
      <c r="H9" s="213"/>
      <c r="I9" s="293"/>
      <c r="J9" s="294"/>
      <c r="K9" s="294"/>
      <c r="L9" s="294"/>
      <c r="M9" s="294"/>
      <c r="N9" s="295"/>
      <c r="O9" s="47"/>
      <c r="P9" s="4"/>
    </row>
    <row r="10" spans="1:16">
      <c r="A10" s="37"/>
      <c r="B10" s="76" t="e">
        <f>SUMIF(入力例!$C:$C,7,入力例!#REF!)</f>
        <v>#REF!</v>
      </c>
      <c r="C10" s="43" t="s">
        <v>49</v>
      </c>
      <c r="D10" s="32" t="s">
        <v>87</v>
      </c>
      <c r="E10" s="211"/>
      <c r="F10" s="212"/>
      <c r="G10" s="212"/>
      <c r="H10" s="213"/>
      <c r="I10" s="293"/>
      <c r="J10" s="294"/>
      <c r="K10" s="294"/>
      <c r="L10" s="294"/>
      <c r="M10" s="294"/>
      <c r="N10" s="295"/>
      <c r="O10" s="47"/>
      <c r="P10" s="4"/>
    </row>
    <row r="11" spans="1:16">
      <c r="A11" s="37"/>
      <c r="B11" s="76" t="e">
        <f>SUMIF(入力例!$C:$C,5,入力例!#REF!)</f>
        <v>#REF!</v>
      </c>
      <c r="C11" s="43" t="s">
        <v>49</v>
      </c>
      <c r="D11" s="32" t="s">
        <v>26</v>
      </c>
      <c r="E11" s="211"/>
      <c r="F11" s="212"/>
      <c r="G11" s="212"/>
      <c r="H11" s="213"/>
      <c r="I11" s="293"/>
      <c r="J11" s="294"/>
      <c r="K11" s="294"/>
      <c r="L11" s="294"/>
      <c r="M11" s="294"/>
      <c r="N11" s="295"/>
      <c r="O11" s="47"/>
      <c r="P11" s="4"/>
    </row>
    <row r="12" spans="1:16">
      <c r="A12" s="37"/>
      <c r="B12" s="76" t="e">
        <f>SUMIF(入力例!$C:$C,2,入力例!#REF!)</f>
        <v>#REF!</v>
      </c>
      <c r="C12" s="43" t="s">
        <v>49</v>
      </c>
      <c r="D12" s="32" t="s">
        <v>55</v>
      </c>
      <c r="E12" s="211"/>
      <c r="F12" s="212"/>
      <c r="G12" s="212"/>
      <c r="H12" s="213"/>
      <c r="I12" s="293"/>
      <c r="J12" s="294"/>
      <c r="K12" s="294"/>
      <c r="L12" s="294"/>
      <c r="M12" s="294"/>
      <c r="N12" s="295"/>
      <c r="O12" s="47"/>
    </row>
    <row r="13" spans="1:16">
      <c r="A13" s="37"/>
      <c r="B13" s="76" t="e">
        <f>SUMIF(入力例!$C:$C,6,入力例!#REF!)</f>
        <v>#REF!</v>
      </c>
      <c r="C13" s="43" t="s">
        <v>49</v>
      </c>
      <c r="D13" s="32" t="s">
        <v>117</v>
      </c>
      <c r="E13" s="211"/>
      <c r="F13" s="212"/>
      <c r="G13" s="212"/>
      <c r="H13" s="213"/>
      <c r="I13" s="293"/>
      <c r="J13" s="294"/>
      <c r="K13" s="294"/>
      <c r="L13" s="294"/>
      <c r="M13" s="294"/>
      <c r="N13" s="295"/>
      <c r="O13" s="35"/>
    </row>
    <row r="14" spans="1:16">
      <c r="A14" s="37"/>
      <c r="B14" s="76" t="e">
        <f>SUMIF(入力例!$C:$C,9,入力例!#REF!)</f>
        <v>#REF!</v>
      </c>
      <c r="C14" s="43" t="s">
        <v>49</v>
      </c>
      <c r="D14" s="32" t="s">
        <v>118</v>
      </c>
      <c r="E14" s="211"/>
      <c r="F14" s="212"/>
      <c r="G14" s="212"/>
      <c r="H14" s="213"/>
      <c r="I14" s="293"/>
      <c r="J14" s="294"/>
      <c r="K14" s="294"/>
      <c r="L14" s="294"/>
      <c r="M14" s="294"/>
      <c r="N14" s="295"/>
      <c r="O14" s="35"/>
    </row>
    <row r="15" spans="1:16">
      <c r="A15" s="37"/>
      <c r="B15" s="76" t="e">
        <f>SUMIF(入力例!$C:$C,10,入力例!#REF!)</f>
        <v>#REF!</v>
      </c>
      <c r="C15" s="43" t="s">
        <v>49</v>
      </c>
      <c r="D15" s="32" t="s">
        <v>89</v>
      </c>
      <c r="E15" s="211"/>
      <c r="F15" s="212"/>
      <c r="G15" s="212"/>
      <c r="H15" s="213"/>
      <c r="I15" s="293"/>
      <c r="J15" s="294"/>
      <c r="K15" s="294"/>
      <c r="L15" s="294"/>
      <c r="M15" s="294"/>
      <c r="N15" s="295"/>
      <c r="O15" s="35"/>
    </row>
    <row r="16" spans="1:16">
      <c r="A16" s="37"/>
      <c r="B16" s="76"/>
      <c r="C16" s="43"/>
      <c r="D16" s="32"/>
      <c r="E16" s="211"/>
      <c r="F16" s="212"/>
      <c r="G16" s="212"/>
      <c r="H16" s="213"/>
      <c r="I16" s="293"/>
      <c r="J16" s="294"/>
      <c r="K16" s="294"/>
      <c r="L16" s="294"/>
      <c r="M16" s="294"/>
      <c r="N16" s="295"/>
      <c r="O16" s="48"/>
    </row>
    <row r="17" spans="1:16">
      <c r="A17" s="37"/>
      <c r="B17" s="76"/>
      <c r="C17" s="43"/>
      <c r="D17" s="32"/>
      <c r="E17" s="211"/>
      <c r="F17" s="212"/>
      <c r="G17" s="212"/>
      <c r="H17" s="213"/>
      <c r="I17" s="293"/>
      <c r="J17" s="294"/>
      <c r="K17" s="294"/>
      <c r="L17" s="294"/>
      <c r="M17" s="294"/>
      <c r="N17" s="295"/>
      <c r="O17" s="48"/>
    </row>
    <row r="18" spans="1:16">
      <c r="A18" s="37"/>
      <c r="B18" s="76"/>
      <c r="C18" s="43"/>
      <c r="D18" s="32"/>
      <c r="E18" s="211"/>
      <c r="F18" s="212"/>
      <c r="G18" s="212"/>
      <c r="H18" s="213"/>
      <c r="I18" s="293"/>
      <c r="J18" s="294"/>
      <c r="K18" s="294"/>
      <c r="L18" s="294"/>
      <c r="M18" s="294"/>
      <c r="N18" s="295"/>
      <c r="O18" s="48"/>
    </row>
    <row r="19" spans="1:16">
      <c r="A19" s="37"/>
      <c r="B19" s="76"/>
      <c r="C19" s="43"/>
      <c r="D19" s="32"/>
      <c r="E19" s="211"/>
      <c r="F19" s="212"/>
      <c r="G19" s="212"/>
      <c r="H19" s="213"/>
      <c r="I19" s="293"/>
      <c r="J19" s="294"/>
      <c r="K19" s="294"/>
      <c r="L19" s="294"/>
      <c r="M19" s="294"/>
      <c r="N19" s="295"/>
      <c r="O19" s="48"/>
    </row>
    <row r="20" spans="1:16">
      <c r="A20" s="37"/>
      <c r="B20" s="76"/>
      <c r="C20" s="43"/>
      <c r="D20" s="32"/>
      <c r="E20" s="211"/>
      <c r="F20" s="212"/>
      <c r="G20" s="212"/>
      <c r="H20" s="213"/>
      <c r="I20" s="293"/>
      <c r="J20" s="294"/>
      <c r="K20" s="294"/>
      <c r="L20" s="294"/>
      <c r="M20" s="294"/>
      <c r="N20" s="295"/>
      <c r="O20" s="48"/>
    </row>
    <row r="21" spans="1:16">
      <c r="A21" s="37"/>
      <c r="B21" s="76"/>
      <c r="C21" s="43"/>
      <c r="D21" s="32"/>
      <c r="E21" s="211"/>
      <c r="F21" s="212"/>
      <c r="G21" s="212"/>
      <c r="H21" s="213"/>
      <c r="I21" s="293"/>
      <c r="J21" s="294"/>
      <c r="K21" s="294"/>
      <c r="L21" s="294"/>
      <c r="M21" s="294"/>
      <c r="N21" s="295"/>
      <c r="O21" s="48"/>
    </row>
    <row r="22" spans="1:16">
      <c r="A22" s="37"/>
      <c r="B22" s="76"/>
      <c r="C22" s="43"/>
      <c r="D22" s="32"/>
      <c r="E22" s="211"/>
      <c r="F22" s="212"/>
      <c r="G22" s="212"/>
      <c r="H22" s="213"/>
      <c r="I22" s="293"/>
      <c r="J22" s="294"/>
      <c r="K22" s="294"/>
      <c r="L22" s="294"/>
      <c r="M22" s="294"/>
      <c r="N22" s="295"/>
      <c r="O22" s="48"/>
    </row>
    <row r="23" spans="1:16">
      <c r="A23" s="37"/>
      <c r="B23" s="76"/>
      <c r="C23" s="43"/>
      <c r="D23" s="32"/>
      <c r="E23" s="211"/>
      <c r="F23" s="212"/>
      <c r="G23" s="212"/>
      <c r="H23" s="213"/>
      <c r="I23" s="293"/>
      <c r="J23" s="294"/>
      <c r="K23" s="294"/>
      <c r="L23" s="294"/>
      <c r="M23" s="294"/>
      <c r="N23" s="295"/>
      <c r="O23" s="48"/>
    </row>
    <row r="24" spans="1:16">
      <c r="A24" s="37"/>
      <c r="B24" s="76"/>
      <c r="C24" s="43"/>
      <c r="D24" s="32"/>
      <c r="E24" s="211"/>
      <c r="F24" s="212"/>
      <c r="G24" s="212"/>
      <c r="H24" s="213"/>
      <c r="I24" s="293"/>
      <c r="J24" s="294"/>
      <c r="K24" s="294"/>
      <c r="L24" s="294"/>
      <c r="M24" s="294"/>
      <c r="N24" s="295"/>
      <c r="O24" s="48"/>
      <c r="P24" s="71"/>
    </row>
    <row r="25" spans="1:16" ht="18.75" customHeight="1">
      <c r="A25" s="37"/>
      <c r="B25" s="76"/>
      <c r="C25" s="43"/>
      <c r="D25" s="32"/>
      <c r="E25" s="211"/>
      <c r="F25" s="212"/>
      <c r="G25" s="212"/>
      <c r="H25" s="213"/>
      <c r="I25" s="293"/>
      <c r="J25" s="294"/>
      <c r="K25" s="294"/>
      <c r="L25" s="294"/>
      <c r="M25" s="294"/>
      <c r="N25" s="295"/>
      <c r="O25" s="48"/>
      <c r="P25" s="71"/>
    </row>
    <row r="26" spans="1:16">
      <c r="A26" s="37"/>
      <c r="B26" s="76"/>
      <c r="C26" s="43"/>
      <c r="D26" s="32"/>
      <c r="E26" s="211"/>
      <c r="F26" s="212"/>
      <c r="G26" s="212"/>
      <c r="H26" s="213"/>
      <c r="I26" s="293"/>
      <c r="J26" s="294"/>
      <c r="K26" s="294"/>
      <c r="L26" s="294"/>
      <c r="M26" s="294"/>
      <c r="N26" s="295"/>
      <c r="O26" s="48"/>
      <c r="P26" s="71"/>
    </row>
    <row r="27" spans="1:16">
      <c r="A27" s="37"/>
      <c r="B27" s="76"/>
      <c r="C27" s="43"/>
      <c r="D27" s="32"/>
      <c r="E27" s="211"/>
      <c r="F27" s="212"/>
      <c r="G27" s="212"/>
      <c r="H27" s="213"/>
      <c r="I27" s="293"/>
      <c r="J27" s="294"/>
      <c r="K27" s="294"/>
      <c r="L27" s="294"/>
      <c r="M27" s="294"/>
      <c r="N27" s="295"/>
      <c r="O27" s="48"/>
      <c r="P27" s="71"/>
    </row>
    <row r="28" spans="1:16">
      <c r="A28" s="37"/>
      <c r="B28" s="76"/>
      <c r="C28" s="43"/>
      <c r="D28" s="32"/>
      <c r="E28" s="211"/>
      <c r="F28" s="212"/>
      <c r="G28" s="212"/>
      <c r="H28" s="213"/>
      <c r="I28" s="293"/>
      <c r="J28" s="294"/>
      <c r="K28" s="294"/>
      <c r="L28" s="294"/>
      <c r="M28" s="294"/>
      <c r="N28" s="295"/>
      <c r="O28" s="48"/>
      <c r="P28" s="71"/>
    </row>
    <row r="29" spans="1:16">
      <c r="A29" s="37"/>
      <c r="B29" s="76"/>
      <c r="C29" s="43"/>
      <c r="D29" s="32"/>
      <c r="E29" s="211"/>
      <c r="F29" s="212"/>
      <c r="G29" s="212"/>
      <c r="H29" s="213"/>
      <c r="I29" s="293"/>
      <c r="J29" s="294"/>
      <c r="K29" s="294"/>
      <c r="L29" s="294"/>
      <c r="M29" s="294"/>
      <c r="N29" s="295"/>
      <c r="O29" s="48"/>
      <c r="P29" s="71"/>
    </row>
    <row r="30" spans="1:16">
      <c r="A30" s="37"/>
      <c r="B30" s="76"/>
      <c r="C30" s="43"/>
      <c r="D30" s="32"/>
      <c r="E30" s="211"/>
      <c r="F30" s="212"/>
      <c r="G30" s="212"/>
      <c r="H30" s="213"/>
      <c r="I30" s="293"/>
      <c r="J30" s="294"/>
      <c r="K30" s="294"/>
      <c r="L30" s="294"/>
      <c r="M30" s="294"/>
      <c r="N30" s="295"/>
      <c r="O30" s="48"/>
    </row>
    <row r="31" spans="1:16">
      <c r="A31" s="37"/>
      <c r="B31" s="76"/>
      <c r="C31" s="43"/>
      <c r="D31" s="32"/>
      <c r="E31" s="211"/>
      <c r="F31" s="212"/>
      <c r="G31" s="212"/>
      <c r="H31" s="213"/>
      <c r="I31" s="293"/>
      <c r="J31" s="294"/>
      <c r="K31" s="294"/>
      <c r="L31" s="294"/>
      <c r="M31" s="294"/>
      <c r="N31" s="295"/>
      <c r="O31" s="48"/>
    </row>
    <row r="32" spans="1:16">
      <c r="A32" s="37"/>
      <c r="B32" s="76"/>
      <c r="C32" s="43"/>
      <c r="D32" s="32"/>
      <c r="E32" s="211"/>
      <c r="F32" s="212"/>
      <c r="G32" s="212"/>
      <c r="H32" s="213"/>
      <c r="I32" s="293"/>
      <c r="J32" s="294"/>
      <c r="K32" s="294"/>
      <c r="L32" s="294"/>
      <c r="M32" s="294"/>
      <c r="N32" s="295"/>
      <c r="O32" s="48"/>
    </row>
    <row r="33" spans="1:16">
      <c r="A33" s="38"/>
      <c r="B33" s="77"/>
      <c r="C33" s="44"/>
      <c r="D33" s="33"/>
      <c r="E33" s="211"/>
      <c r="F33" s="212"/>
      <c r="G33" s="212"/>
      <c r="H33" s="213"/>
      <c r="I33" s="293"/>
      <c r="J33" s="294"/>
      <c r="K33" s="294"/>
      <c r="L33" s="294"/>
      <c r="M33" s="294"/>
      <c r="N33" s="295"/>
      <c r="O33" s="50"/>
    </row>
    <row r="34" spans="1:16">
      <c r="A34" s="40"/>
      <c r="B34" s="78" t="e">
        <f>SUM(B6:B33)</f>
        <v>#REF!</v>
      </c>
      <c r="C34" s="214" t="s">
        <v>56</v>
      </c>
      <c r="D34" s="215"/>
      <c r="E34" s="215"/>
      <c r="F34" s="215"/>
      <c r="G34" s="215"/>
      <c r="H34" s="219"/>
      <c r="I34" s="296" t="e">
        <f>SUM(I6:M33)</f>
        <v>#REF!</v>
      </c>
      <c r="J34" s="297"/>
      <c r="K34" s="297"/>
      <c r="L34" s="297"/>
      <c r="M34" s="297"/>
      <c r="N34" s="297"/>
      <c r="O34" s="51"/>
      <c r="P34" s="72" t="e">
        <f>I34-B34</f>
        <v>#REF!</v>
      </c>
    </row>
    <row r="35" spans="1:16">
      <c r="B35" s="9"/>
      <c r="C35" s="10"/>
      <c r="D35" s="10"/>
      <c r="E35" s="10"/>
      <c r="F35" s="10"/>
      <c r="G35" s="10"/>
      <c r="H35" s="10"/>
      <c r="I35" s="228"/>
      <c r="J35" s="228"/>
      <c r="K35" s="228"/>
      <c r="L35" s="228"/>
      <c r="M35" s="228"/>
      <c r="N35" s="42"/>
      <c r="O35" s="42"/>
    </row>
    <row r="36" spans="1:16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6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6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6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</sheetData>
  <mergeCells count="66">
    <mergeCell ref="E33:H33"/>
    <mergeCell ref="I33:N33"/>
    <mergeCell ref="C34:H34"/>
    <mergeCell ref="I34:N34"/>
    <mergeCell ref="I35:M35"/>
    <mergeCell ref="E30:H30"/>
    <mergeCell ref="I30:N30"/>
    <mergeCell ref="E31:H31"/>
    <mergeCell ref="I31:N31"/>
    <mergeCell ref="E32:H32"/>
    <mergeCell ref="I32:N32"/>
    <mergeCell ref="E27:H27"/>
    <mergeCell ref="I27:N27"/>
    <mergeCell ref="E28:H28"/>
    <mergeCell ref="I28:N28"/>
    <mergeCell ref="E29:H29"/>
    <mergeCell ref="I29:N29"/>
    <mergeCell ref="E24:H24"/>
    <mergeCell ref="I24:N24"/>
    <mergeCell ref="E25:H25"/>
    <mergeCell ref="I25:N25"/>
    <mergeCell ref="E26:H26"/>
    <mergeCell ref="I26:N26"/>
    <mergeCell ref="E21:H21"/>
    <mergeCell ref="I21:N21"/>
    <mergeCell ref="E22:H22"/>
    <mergeCell ref="I22:N22"/>
    <mergeCell ref="E23:H23"/>
    <mergeCell ref="I23:N23"/>
    <mergeCell ref="E18:H18"/>
    <mergeCell ref="I18:N18"/>
    <mergeCell ref="E19:H19"/>
    <mergeCell ref="I19:N19"/>
    <mergeCell ref="E20:H20"/>
    <mergeCell ref="I20:N20"/>
    <mergeCell ref="E15:H15"/>
    <mergeCell ref="I15:N15"/>
    <mergeCell ref="E16:H16"/>
    <mergeCell ref="I16:N16"/>
    <mergeCell ref="E17:H17"/>
    <mergeCell ref="I17:N17"/>
    <mergeCell ref="E12:H12"/>
    <mergeCell ref="I12:N12"/>
    <mergeCell ref="E13:H13"/>
    <mergeCell ref="I13:N13"/>
    <mergeCell ref="E14:H14"/>
    <mergeCell ref="I14:N14"/>
    <mergeCell ref="E9:H9"/>
    <mergeCell ref="I9:N9"/>
    <mergeCell ref="E10:H10"/>
    <mergeCell ref="I10:N10"/>
    <mergeCell ref="E11:H11"/>
    <mergeCell ref="I11:N11"/>
    <mergeCell ref="E6:H6"/>
    <mergeCell ref="I6:N6"/>
    <mergeCell ref="E7:H7"/>
    <mergeCell ref="I7:N7"/>
    <mergeCell ref="E8:H8"/>
    <mergeCell ref="I8:N8"/>
    <mergeCell ref="E5:H5"/>
    <mergeCell ref="I5:N5"/>
    <mergeCell ref="A1:C1"/>
    <mergeCell ref="G3:H3"/>
    <mergeCell ref="J3:K3"/>
    <mergeCell ref="M3:N3"/>
    <mergeCell ref="B4:C4"/>
  </mergeCells>
  <phoneticPr fontId="18"/>
  <pageMargins left="0.51181102362204722" right="0" top="0.74803149606299213" bottom="0.35433070866141736" header="0.31496062992125984" footer="0.31496062992125984"/>
  <pageSetup paperSize="1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760F2-9574-4FAA-A213-A96F22C355B9}">
  <sheetPr codeName="Sheet23">
    <tabColor rgb="FFFFFF00"/>
  </sheetPr>
  <dimension ref="A1:P39"/>
  <sheetViews>
    <sheetView zoomScale="85" zoomScaleNormal="85" workbookViewId="0">
      <selection activeCell="B11" sqref="B11"/>
    </sheetView>
  </sheetViews>
  <sheetFormatPr defaultRowHeight="18.75"/>
  <cols>
    <col min="1" max="1" width="3.625" customWidth="1"/>
    <col min="2" max="2" width="12.625" customWidth="1"/>
    <col min="3" max="3" width="8.625" customWidth="1"/>
    <col min="4" max="4" width="20.625" customWidth="1"/>
    <col min="5" max="14" width="2.625" customWidth="1"/>
    <col min="15" max="15" width="3.625" customWidth="1"/>
  </cols>
  <sheetData>
    <row r="1" spans="1:16" ht="24">
      <c r="A1" s="208" t="s">
        <v>34</v>
      </c>
      <c r="B1" s="208"/>
      <c r="C1" s="208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12" customHeight="1">
      <c r="B2" s="5"/>
      <c r="C2" s="5"/>
      <c r="D2" s="5"/>
      <c r="E2" s="5"/>
      <c r="F2" s="52"/>
      <c r="G2" s="52"/>
      <c r="H2" s="52"/>
      <c r="I2" s="52"/>
      <c r="J2" s="52"/>
      <c r="K2" s="53"/>
      <c r="L2" s="53"/>
      <c r="M2" s="53"/>
      <c r="N2" s="53"/>
      <c r="O2" s="3"/>
    </row>
    <row r="3" spans="1:16" ht="39.950000000000003" customHeight="1">
      <c r="B3" s="5"/>
      <c r="C3" s="5"/>
      <c r="D3" s="5"/>
      <c r="E3" s="5"/>
      <c r="F3" s="56" t="s">
        <v>78</v>
      </c>
      <c r="G3" s="209"/>
      <c r="H3" s="210"/>
      <c r="I3" s="54"/>
      <c r="J3" s="209"/>
      <c r="K3" s="210"/>
      <c r="L3" s="55" t="s">
        <v>35</v>
      </c>
      <c r="M3" s="209"/>
      <c r="N3" s="210"/>
      <c r="O3" s="5"/>
    </row>
    <row r="4" spans="1:16">
      <c r="B4" s="220" t="e">
        <f>入力例!#REF!</f>
        <v>#REF!</v>
      </c>
      <c r="C4" s="22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>
      <c r="A5" s="69"/>
      <c r="B5" s="23" t="s">
        <v>36</v>
      </c>
      <c r="C5" s="24" t="s">
        <v>37</v>
      </c>
      <c r="D5" s="6" t="s">
        <v>38</v>
      </c>
      <c r="E5" s="222" t="s">
        <v>39</v>
      </c>
      <c r="F5" s="223"/>
      <c r="G5" s="223"/>
      <c r="H5" s="224"/>
      <c r="I5" s="214" t="s">
        <v>36</v>
      </c>
      <c r="J5" s="215"/>
      <c r="K5" s="215"/>
      <c r="L5" s="215"/>
      <c r="M5" s="215"/>
      <c r="N5" s="215"/>
      <c r="O5" s="69"/>
    </row>
    <row r="6" spans="1:16">
      <c r="A6" s="36"/>
      <c r="B6" s="75">
        <f>I34</f>
        <v>10000</v>
      </c>
      <c r="C6" s="15" t="s">
        <v>41</v>
      </c>
      <c r="D6" s="15" t="s">
        <v>94</v>
      </c>
      <c r="E6" s="225"/>
      <c r="F6" s="226"/>
      <c r="G6" s="226"/>
      <c r="H6" s="227"/>
      <c r="I6" s="290"/>
      <c r="J6" s="291"/>
      <c r="K6" s="291"/>
      <c r="L6" s="291"/>
      <c r="M6" s="291"/>
      <c r="N6" s="292"/>
      <c r="O6" s="46"/>
      <c r="P6" s="4"/>
    </row>
    <row r="7" spans="1:16">
      <c r="A7" s="37"/>
      <c r="B7" s="76"/>
      <c r="C7" s="43"/>
      <c r="D7" s="32" t="s">
        <v>95</v>
      </c>
      <c r="E7" s="211" t="s">
        <v>49</v>
      </c>
      <c r="F7" s="212"/>
      <c r="G7" s="212"/>
      <c r="H7" s="213"/>
      <c r="I7" s="293">
        <v>5000</v>
      </c>
      <c r="J7" s="294"/>
      <c r="K7" s="294"/>
      <c r="L7" s="294"/>
      <c r="M7" s="294"/>
      <c r="N7" s="295"/>
      <c r="O7" s="47"/>
      <c r="P7" s="4"/>
    </row>
    <row r="8" spans="1:16">
      <c r="A8" s="37"/>
      <c r="B8" s="76"/>
      <c r="C8" s="43"/>
      <c r="D8" s="32" t="s">
        <v>96</v>
      </c>
      <c r="E8" s="211" t="s">
        <v>49</v>
      </c>
      <c r="F8" s="212"/>
      <c r="G8" s="212"/>
      <c r="H8" s="213"/>
      <c r="I8" s="293">
        <v>1000</v>
      </c>
      <c r="J8" s="294"/>
      <c r="K8" s="294"/>
      <c r="L8" s="294"/>
      <c r="M8" s="294"/>
      <c r="N8" s="295"/>
      <c r="O8" s="47"/>
      <c r="P8" s="4"/>
    </row>
    <row r="9" spans="1:16">
      <c r="A9" s="37"/>
      <c r="B9" s="76"/>
      <c r="C9" s="43"/>
      <c r="D9" s="32" t="s">
        <v>97</v>
      </c>
      <c r="E9" s="211" t="s">
        <v>49</v>
      </c>
      <c r="F9" s="212"/>
      <c r="G9" s="212"/>
      <c r="H9" s="213"/>
      <c r="I9" s="293">
        <v>3000</v>
      </c>
      <c r="J9" s="294"/>
      <c r="K9" s="294"/>
      <c r="L9" s="294"/>
      <c r="M9" s="294"/>
      <c r="N9" s="295"/>
      <c r="O9" s="47"/>
      <c r="P9" s="4"/>
    </row>
    <row r="10" spans="1:16">
      <c r="A10" s="37"/>
      <c r="B10" s="76"/>
      <c r="C10" s="43"/>
      <c r="D10" s="32" t="s">
        <v>98</v>
      </c>
      <c r="E10" s="211" t="s">
        <v>49</v>
      </c>
      <c r="F10" s="212"/>
      <c r="G10" s="212"/>
      <c r="H10" s="213"/>
      <c r="I10" s="293">
        <v>1000</v>
      </c>
      <c r="J10" s="294"/>
      <c r="K10" s="294"/>
      <c r="L10" s="294"/>
      <c r="M10" s="294"/>
      <c r="N10" s="295"/>
      <c r="O10" s="47"/>
      <c r="P10" s="4"/>
    </row>
    <row r="11" spans="1:16">
      <c r="A11" s="37"/>
      <c r="B11" s="76"/>
      <c r="C11" s="43"/>
      <c r="D11" s="32"/>
      <c r="E11" s="211"/>
      <c r="F11" s="212"/>
      <c r="G11" s="212"/>
      <c r="H11" s="213"/>
      <c r="I11" s="293"/>
      <c r="J11" s="294"/>
      <c r="K11" s="294"/>
      <c r="L11" s="294"/>
      <c r="M11" s="294"/>
      <c r="N11" s="295"/>
      <c r="O11" s="47"/>
      <c r="P11" s="4"/>
    </row>
    <row r="12" spans="1:16">
      <c r="A12" s="37"/>
      <c r="B12" s="76"/>
      <c r="C12" s="43"/>
      <c r="D12" s="32"/>
      <c r="E12" s="211"/>
      <c r="F12" s="212"/>
      <c r="G12" s="212"/>
      <c r="H12" s="213"/>
      <c r="I12" s="293"/>
      <c r="J12" s="294"/>
      <c r="K12" s="294"/>
      <c r="L12" s="294"/>
      <c r="M12" s="294"/>
      <c r="N12" s="295"/>
      <c r="O12" s="47"/>
    </row>
    <row r="13" spans="1:16">
      <c r="A13" s="37"/>
      <c r="B13" s="76"/>
      <c r="C13" s="43"/>
      <c r="D13" s="32"/>
      <c r="E13" s="211"/>
      <c r="F13" s="212"/>
      <c r="G13" s="212"/>
      <c r="H13" s="213"/>
      <c r="I13" s="293"/>
      <c r="J13" s="294"/>
      <c r="K13" s="294"/>
      <c r="L13" s="294"/>
      <c r="M13" s="294"/>
      <c r="N13" s="295"/>
      <c r="O13" s="35"/>
    </row>
    <row r="14" spans="1:16">
      <c r="A14" s="37"/>
      <c r="B14" s="76"/>
      <c r="C14" s="43"/>
      <c r="D14" s="32"/>
      <c r="E14" s="211"/>
      <c r="F14" s="212"/>
      <c r="G14" s="212"/>
      <c r="H14" s="213"/>
      <c r="I14" s="293"/>
      <c r="J14" s="294"/>
      <c r="K14" s="294"/>
      <c r="L14" s="294"/>
      <c r="M14" s="294"/>
      <c r="N14" s="295"/>
      <c r="O14" s="35"/>
    </row>
    <row r="15" spans="1:16">
      <c r="A15" s="37"/>
      <c r="B15" s="76"/>
      <c r="C15" s="43"/>
      <c r="D15" s="32"/>
      <c r="E15" s="211"/>
      <c r="F15" s="212"/>
      <c r="G15" s="212"/>
      <c r="H15" s="213"/>
      <c r="I15" s="293"/>
      <c r="J15" s="294"/>
      <c r="K15" s="294"/>
      <c r="L15" s="294"/>
      <c r="M15" s="294"/>
      <c r="N15" s="295"/>
      <c r="O15" s="35"/>
    </row>
    <row r="16" spans="1:16">
      <c r="A16" s="37"/>
      <c r="B16" s="76"/>
      <c r="C16" s="43"/>
      <c r="D16" s="32"/>
      <c r="E16" s="211"/>
      <c r="F16" s="212"/>
      <c r="G16" s="212"/>
      <c r="H16" s="213"/>
      <c r="I16" s="293"/>
      <c r="J16" s="294"/>
      <c r="K16" s="294"/>
      <c r="L16" s="294"/>
      <c r="M16" s="294"/>
      <c r="N16" s="295"/>
      <c r="O16" s="48"/>
    </row>
    <row r="17" spans="1:16">
      <c r="A17" s="37"/>
      <c r="B17" s="76"/>
      <c r="C17" s="43"/>
      <c r="D17" s="32"/>
      <c r="E17" s="211"/>
      <c r="F17" s="212"/>
      <c r="G17" s="212"/>
      <c r="H17" s="213"/>
      <c r="I17" s="293"/>
      <c r="J17" s="294"/>
      <c r="K17" s="294"/>
      <c r="L17" s="294"/>
      <c r="M17" s="294"/>
      <c r="N17" s="295"/>
      <c r="O17" s="48"/>
    </row>
    <row r="18" spans="1:16">
      <c r="A18" s="37"/>
      <c r="B18" s="76"/>
      <c r="C18" s="43"/>
      <c r="D18" s="32"/>
      <c r="E18" s="211"/>
      <c r="F18" s="212"/>
      <c r="G18" s="212"/>
      <c r="H18" s="213"/>
      <c r="I18" s="293"/>
      <c r="J18" s="294"/>
      <c r="K18" s="294"/>
      <c r="L18" s="294"/>
      <c r="M18" s="294"/>
      <c r="N18" s="295"/>
      <c r="O18" s="48"/>
    </row>
    <row r="19" spans="1:16">
      <c r="A19" s="37"/>
      <c r="B19" s="76"/>
      <c r="C19" s="43"/>
      <c r="D19" s="32"/>
      <c r="E19" s="211"/>
      <c r="F19" s="212"/>
      <c r="G19" s="212"/>
      <c r="H19" s="213"/>
      <c r="I19" s="293"/>
      <c r="J19" s="294"/>
      <c r="K19" s="294"/>
      <c r="L19" s="294"/>
      <c r="M19" s="294"/>
      <c r="N19" s="295"/>
      <c r="O19" s="48"/>
    </row>
    <row r="20" spans="1:16">
      <c r="A20" s="37"/>
      <c r="B20" s="76"/>
      <c r="C20" s="43"/>
      <c r="D20" s="32"/>
      <c r="E20" s="211"/>
      <c r="F20" s="212"/>
      <c r="G20" s="212"/>
      <c r="H20" s="213"/>
      <c r="I20" s="293"/>
      <c r="J20" s="294"/>
      <c r="K20" s="294"/>
      <c r="L20" s="294"/>
      <c r="M20" s="294"/>
      <c r="N20" s="295"/>
      <c r="O20" s="48"/>
    </row>
    <row r="21" spans="1:16">
      <c r="A21" s="37"/>
      <c r="B21" s="76"/>
      <c r="C21" s="43"/>
      <c r="D21" s="32"/>
      <c r="E21" s="211"/>
      <c r="F21" s="212"/>
      <c r="G21" s="212"/>
      <c r="H21" s="213"/>
      <c r="I21" s="293"/>
      <c r="J21" s="294"/>
      <c r="K21" s="294"/>
      <c r="L21" s="294"/>
      <c r="M21" s="294"/>
      <c r="N21" s="295"/>
      <c r="O21" s="48"/>
    </row>
    <row r="22" spans="1:16">
      <c r="A22" s="37"/>
      <c r="B22" s="76"/>
      <c r="C22" s="43"/>
      <c r="D22" s="32"/>
      <c r="E22" s="211"/>
      <c r="F22" s="212"/>
      <c r="G22" s="212"/>
      <c r="H22" s="213"/>
      <c r="I22" s="293"/>
      <c r="J22" s="294"/>
      <c r="K22" s="294"/>
      <c r="L22" s="294"/>
      <c r="M22" s="294"/>
      <c r="N22" s="295"/>
      <c r="O22" s="48"/>
    </row>
    <row r="23" spans="1:16">
      <c r="A23" s="37"/>
      <c r="B23" s="76"/>
      <c r="C23" s="43"/>
      <c r="D23" s="32"/>
      <c r="E23" s="211"/>
      <c r="F23" s="212"/>
      <c r="G23" s="212"/>
      <c r="H23" s="213"/>
      <c r="I23" s="293"/>
      <c r="J23" s="294"/>
      <c r="K23" s="294"/>
      <c r="L23" s="294"/>
      <c r="M23" s="294"/>
      <c r="N23" s="295"/>
      <c r="O23" s="48"/>
    </row>
    <row r="24" spans="1:16">
      <c r="A24" s="37"/>
      <c r="B24" s="76"/>
      <c r="C24" s="43"/>
      <c r="D24" s="32"/>
      <c r="E24" s="211"/>
      <c r="F24" s="212"/>
      <c r="G24" s="212"/>
      <c r="H24" s="213"/>
      <c r="I24" s="293"/>
      <c r="J24" s="294"/>
      <c r="K24" s="294"/>
      <c r="L24" s="294"/>
      <c r="M24" s="294"/>
      <c r="N24" s="295"/>
      <c r="O24" s="48"/>
      <c r="P24" s="71"/>
    </row>
    <row r="25" spans="1:16" ht="18.75" customHeight="1">
      <c r="A25" s="37"/>
      <c r="B25" s="76"/>
      <c r="C25" s="43"/>
      <c r="D25" s="32"/>
      <c r="E25" s="211"/>
      <c r="F25" s="212"/>
      <c r="G25" s="212"/>
      <c r="H25" s="213"/>
      <c r="I25" s="293"/>
      <c r="J25" s="294"/>
      <c r="K25" s="294"/>
      <c r="L25" s="294"/>
      <c r="M25" s="294"/>
      <c r="N25" s="295"/>
      <c r="O25" s="48"/>
      <c r="P25" s="71"/>
    </row>
    <row r="26" spans="1:16">
      <c r="A26" s="37"/>
      <c r="B26" s="76"/>
      <c r="C26" s="43"/>
      <c r="D26" s="32"/>
      <c r="E26" s="211"/>
      <c r="F26" s="212"/>
      <c r="G26" s="212"/>
      <c r="H26" s="213"/>
      <c r="I26" s="293"/>
      <c r="J26" s="294"/>
      <c r="K26" s="294"/>
      <c r="L26" s="294"/>
      <c r="M26" s="294"/>
      <c r="N26" s="295"/>
      <c r="O26" s="48"/>
      <c r="P26" s="71"/>
    </row>
    <row r="27" spans="1:16">
      <c r="A27" s="37"/>
      <c r="B27" s="76"/>
      <c r="C27" s="43"/>
      <c r="D27" s="32"/>
      <c r="E27" s="211"/>
      <c r="F27" s="212"/>
      <c r="G27" s="212"/>
      <c r="H27" s="213"/>
      <c r="I27" s="293"/>
      <c r="J27" s="294"/>
      <c r="K27" s="294"/>
      <c r="L27" s="294"/>
      <c r="M27" s="294"/>
      <c r="N27" s="295"/>
      <c r="O27" s="48"/>
      <c r="P27" s="71"/>
    </row>
    <row r="28" spans="1:16">
      <c r="A28" s="37"/>
      <c r="B28" s="76"/>
      <c r="C28" s="43"/>
      <c r="D28" s="32"/>
      <c r="E28" s="211"/>
      <c r="F28" s="212"/>
      <c r="G28" s="212"/>
      <c r="H28" s="213"/>
      <c r="I28" s="293"/>
      <c r="J28" s="294"/>
      <c r="K28" s="294"/>
      <c r="L28" s="294"/>
      <c r="M28" s="294"/>
      <c r="N28" s="295"/>
      <c r="O28" s="48"/>
      <c r="P28" s="71"/>
    </row>
    <row r="29" spans="1:16">
      <c r="A29" s="37"/>
      <c r="B29" s="76"/>
      <c r="C29" s="43"/>
      <c r="D29" s="32"/>
      <c r="E29" s="211"/>
      <c r="F29" s="212"/>
      <c r="G29" s="212"/>
      <c r="H29" s="213"/>
      <c r="I29" s="293"/>
      <c r="J29" s="294"/>
      <c r="K29" s="294"/>
      <c r="L29" s="294"/>
      <c r="M29" s="294"/>
      <c r="N29" s="295"/>
      <c r="O29" s="48"/>
      <c r="P29" s="71"/>
    </row>
    <row r="30" spans="1:16">
      <c r="A30" s="37"/>
      <c r="B30" s="76"/>
      <c r="C30" s="43"/>
      <c r="D30" s="32"/>
      <c r="E30" s="211"/>
      <c r="F30" s="212"/>
      <c r="G30" s="212"/>
      <c r="H30" s="213"/>
      <c r="I30" s="293"/>
      <c r="J30" s="294"/>
      <c r="K30" s="294"/>
      <c r="L30" s="294"/>
      <c r="M30" s="294"/>
      <c r="N30" s="295"/>
      <c r="O30" s="48"/>
    </row>
    <row r="31" spans="1:16">
      <c r="A31" s="37"/>
      <c r="B31" s="76"/>
      <c r="C31" s="43"/>
      <c r="D31" s="32"/>
      <c r="E31" s="211"/>
      <c r="F31" s="212"/>
      <c r="G31" s="212"/>
      <c r="H31" s="213"/>
      <c r="I31" s="293"/>
      <c r="J31" s="294"/>
      <c r="K31" s="294"/>
      <c r="L31" s="294"/>
      <c r="M31" s="294"/>
      <c r="N31" s="295"/>
      <c r="O31" s="48"/>
    </row>
    <row r="32" spans="1:16">
      <c r="A32" s="37"/>
      <c r="B32" s="76"/>
      <c r="C32" s="43"/>
      <c r="D32" s="32"/>
      <c r="E32" s="211"/>
      <c r="F32" s="212"/>
      <c r="G32" s="212"/>
      <c r="H32" s="213"/>
      <c r="I32" s="293"/>
      <c r="J32" s="294"/>
      <c r="K32" s="294"/>
      <c r="L32" s="294"/>
      <c r="M32" s="294"/>
      <c r="N32" s="295"/>
      <c r="O32" s="48"/>
    </row>
    <row r="33" spans="1:16">
      <c r="A33" s="38"/>
      <c r="B33" s="77"/>
      <c r="C33" s="44"/>
      <c r="D33" s="33"/>
      <c r="E33" s="211"/>
      <c r="F33" s="212"/>
      <c r="G33" s="212"/>
      <c r="H33" s="213"/>
      <c r="I33" s="293"/>
      <c r="J33" s="294"/>
      <c r="K33" s="294"/>
      <c r="L33" s="294"/>
      <c r="M33" s="294"/>
      <c r="N33" s="295"/>
      <c r="O33" s="50"/>
    </row>
    <row r="34" spans="1:16">
      <c r="A34" s="40"/>
      <c r="B34" s="78">
        <f>SUM(B6:B33)</f>
        <v>10000</v>
      </c>
      <c r="C34" s="214" t="s">
        <v>56</v>
      </c>
      <c r="D34" s="215"/>
      <c r="E34" s="215"/>
      <c r="F34" s="215"/>
      <c r="G34" s="215"/>
      <c r="H34" s="219"/>
      <c r="I34" s="296">
        <f>SUM(I7:M33)</f>
        <v>10000</v>
      </c>
      <c r="J34" s="297"/>
      <c r="K34" s="297"/>
      <c r="L34" s="297"/>
      <c r="M34" s="297"/>
      <c r="N34" s="297"/>
      <c r="O34" s="51"/>
      <c r="P34" s="72">
        <f>I34-B34</f>
        <v>0</v>
      </c>
    </row>
    <row r="35" spans="1:16">
      <c r="B35" s="9"/>
      <c r="C35" s="10"/>
      <c r="D35" s="10"/>
      <c r="E35" s="10"/>
      <c r="F35" s="10"/>
      <c r="G35" s="10"/>
      <c r="H35" s="10"/>
      <c r="I35" s="228"/>
      <c r="J35" s="228"/>
      <c r="K35" s="228"/>
      <c r="L35" s="228"/>
      <c r="M35" s="228"/>
      <c r="N35" s="42"/>
      <c r="O35" s="42"/>
    </row>
    <row r="36" spans="1:16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6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6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6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</sheetData>
  <mergeCells count="66">
    <mergeCell ref="E33:H33"/>
    <mergeCell ref="I33:N33"/>
    <mergeCell ref="C34:H34"/>
    <mergeCell ref="I34:N34"/>
    <mergeCell ref="I35:M35"/>
    <mergeCell ref="E30:H30"/>
    <mergeCell ref="I30:N30"/>
    <mergeCell ref="E31:H31"/>
    <mergeCell ref="I31:N31"/>
    <mergeCell ref="E32:H32"/>
    <mergeCell ref="I32:N32"/>
    <mergeCell ref="E27:H27"/>
    <mergeCell ref="I27:N27"/>
    <mergeCell ref="E28:H28"/>
    <mergeCell ref="I28:N28"/>
    <mergeCell ref="E29:H29"/>
    <mergeCell ref="I29:N29"/>
    <mergeCell ref="E24:H24"/>
    <mergeCell ref="I24:N24"/>
    <mergeCell ref="E25:H25"/>
    <mergeCell ref="I25:N25"/>
    <mergeCell ref="E26:H26"/>
    <mergeCell ref="I26:N26"/>
    <mergeCell ref="E21:H21"/>
    <mergeCell ref="I21:N21"/>
    <mergeCell ref="E22:H22"/>
    <mergeCell ref="I22:N22"/>
    <mergeCell ref="E23:H23"/>
    <mergeCell ref="I23:N23"/>
    <mergeCell ref="E18:H18"/>
    <mergeCell ref="I18:N18"/>
    <mergeCell ref="E19:H19"/>
    <mergeCell ref="I19:N19"/>
    <mergeCell ref="E20:H20"/>
    <mergeCell ref="I20:N20"/>
    <mergeCell ref="E15:H15"/>
    <mergeCell ref="I15:N15"/>
    <mergeCell ref="E16:H16"/>
    <mergeCell ref="I16:N16"/>
    <mergeCell ref="E17:H17"/>
    <mergeCell ref="I17:N17"/>
    <mergeCell ref="E12:H12"/>
    <mergeCell ref="I12:N12"/>
    <mergeCell ref="E13:H13"/>
    <mergeCell ref="I13:N13"/>
    <mergeCell ref="E14:H14"/>
    <mergeCell ref="I14:N14"/>
    <mergeCell ref="E9:H9"/>
    <mergeCell ref="I9:N9"/>
    <mergeCell ref="E10:H10"/>
    <mergeCell ref="I10:N10"/>
    <mergeCell ref="E11:H11"/>
    <mergeCell ref="I11:N11"/>
    <mergeCell ref="E6:H6"/>
    <mergeCell ref="I6:N6"/>
    <mergeCell ref="E7:H7"/>
    <mergeCell ref="I7:N7"/>
    <mergeCell ref="E8:H8"/>
    <mergeCell ref="I8:N8"/>
    <mergeCell ref="E5:H5"/>
    <mergeCell ref="I5:N5"/>
    <mergeCell ref="A1:C1"/>
    <mergeCell ref="G3:H3"/>
    <mergeCell ref="J3:K3"/>
    <mergeCell ref="M3:N3"/>
    <mergeCell ref="B4:C4"/>
  </mergeCells>
  <phoneticPr fontId="18"/>
  <pageMargins left="0.51181102362204722" right="0" top="0.74803149606299213" bottom="0.35433070866141736" header="0.31496062992125984" footer="0.31496062992125984"/>
  <pageSetup paperSize="1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6C06C-0659-45F5-B64C-DBB7CEE64718}">
  <sheetPr codeName="Sheet24">
    <tabColor rgb="FFFFFF00"/>
  </sheetPr>
  <dimension ref="A1:P39"/>
  <sheetViews>
    <sheetView zoomScale="85" zoomScaleNormal="85" workbookViewId="0">
      <selection activeCell="B11" sqref="B11"/>
    </sheetView>
  </sheetViews>
  <sheetFormatPr defaultRowHeight="18.75"/>
  <cols>
    <col min="1" max="1" width="3.625" customWidth="1"/>
    <col min="2" max="2" width="12.625" customWidth="1"/>
    <col min="3" max="3" width="8.625" customWidth="1"/>
    <col min="4" max="4" width="20.625" customWidth="1"/>
    <col min="5" max="14" width="2.625" customWidth="1"/>
    <col min="15" max="15" width="3.625" customWidth="1"/>
  </cols>
  <sheetData>
    <row r="1" spans="1:16" ht="24">
      <c r="A1" s="208" t="s">
        <v>34</v>
      </c>
      <c r="B1" s="208"/>
      <c r="C1" s="208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12" customHeight="1">
      <c r="B2" s="5"/>
      <c r="C2" s="5"/>
      <c r="D2" s="5"/>
      <c r="E2" s="5"/>
      <c r="F2" s="52"/>
      <c r="G2" s="52"/>
      <c r="H2" s="52"/>
      <c r="I2" s="52"/>
      <c r="J2" s="52"/>
      <c r="K2" s="53"/>
      <c r="L2" s="53"/>
      <c r="M2" s="53"/>
      <c r="N2" s="53"/>
      <c r="O2" s="3"/>
    </row>
    <row r="3" spans="1:16" ht="39.950000000000003" customHeight="1">
      <c r="B3" s="5"/>
      <c r="C3" s="5"/>
      <c r="D3" s="5"/>
      <c r="E3" s="5"/>
      <c r="F3" s="56" t="s">
        <v>78</v>
      </c>
      <c r="G3" s="209"/>
      <c r="H3" s="210"/>
      <c r="I3" s="54"/>
      <c r="J3" s="209"/>
      <c r="K3" s="210"/>
      <c r="L3" s="55" t="s">
        <v>35</v>
      </c>
      <c r="M3" s="209"/>
      <c r="N3" s="210"/>
      <c r="O3" s="5"/>
    </row>
    <row r="4" spans="1:16">
      <c r="B4" s="220" t="e">
        <f>入力例!#REF!</f>
        <v>#REF!</v>
      </c>
      <c r="C4" s="22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>
      <c r="A5" s="69"/>
      <c r="B5" s="23" t="s">
        <v>36</v>
      </c>
      <c r="C5" s="24" t="s">
        <v>37</v>
      </c>
      <c r="D5" s="6" t="s">
        <v>38</v>
      </c>
      <c r="E5" s="222" t="s">
        <v>39</v>
      </c>
      <c r="F5" s="223"/>
      <c r="G5" s="223"/>
      <c r="H5" s="224"/>
      <c r="I5" s="214" t="s">
        <v>36</v>
      </c>
      <c r="J5" s="215"/>
      <c r="K5" s="215"/>
      <c r="L5" s="215"/>
      <c r="M5" s="215"/>
      <c r="N5" s="215"/>
      <c r="O5" s="69"/>
    </row>
    <row r="6" spans="1:16">
      <c r="A6" s="36"/>
      <c r="B6" s="75"/>
      <c r="C6" s="15"/>
      <c r="D6" s="15" t="s">
        <v>99</v>
      </c>
      <c r="E6" s="225" t="s">
        <v>100</v>
      </c>
      <c r="F6" s="226"/>
      <c r="G6" s="226"/>
      <c r="H6" s="227"/>
      <c r="I6" s="290" t="e">
        <f>B34</f>
        <v>#REF!</v>
      </c>
      <c r="J6" s="291"/>
      <c r="K6" s="291"/>
      <c r="L6" s="291"/>
      <c r="M6" s="291"/>
      <c r="N6" s="292"/>
      <c r="O6" s="46"/>
      <c r="P6" s="4"/>
    </row>
    <row r="7" spans="1:16">
      <c r="A7" s="37"/>
      <c r="B7" s="76" t="e">
        <f>SUMIF(入力例!$C:$C,1,入力例!#REF!)</f>
        <v>#REF!</v>
      </c>
      <c r="C7" s="43" t="s">
        <v>49</v>
      </c>
      <c r="D7" s="32" t="s">
        <v>23</v>
      </c>
      <c r="E7" s="211"/>
      <c r="F7" s="212"/>
      <c r="G7" s="212"/>
      <c r="H7" s="213"/>
      <c r="I7" s="293"/>
      <c r="J7" s="294"/>
      <c r="K7" s="294"/>
      <c r="L7" s="294"/>
      <c r="M7" s="294"/>
      <c r="N7" s="295"/>
      <c r="O7" s="47"/>
      <c r="P7" s="4"/>
    </row>
    <row r="8" spans="1:16">
      <c r="A8" s="37"/>
      <c r="B8" s="76" t="e">
        <f>SUMIF(入力例!$C:$C,3,入力例!#REF!)</f>
        <v>#REF!</v>
      </c>
      <c r="C8" s="43" t="s">
        <v>49</v>
      </c>
      <c r="D8" s="32" t="s">
        <v>30</v>
      </c>
      <c r="E8" s="211"/>
      <c r="F8" s="212"/>
      <c r="G8" s="212"/>
      <c r="H8" s="213"/>
      <c r="I8" s="293"/>
      <c r="J8" s="294"/>
      <c r="K8" s="294"/>
      <c r="L8" s="294"/>
      <c r="M8" s="294"/>
      <c r="N8" s="295"/>
      <c r="O8" s="47"/>
      <c r="P8" s="4"/>
    </row>
    <row r="9" spans="1:16">
      <c r="A9" s="37"/>
      <c r="B9" s="76" t="e">
        <f>SUMIF(入力例!$C:$C,4,入力例!#REF!)</f>
        <v>#REF!</v>
      </c>
      <c r="C9" s="43" t="s">
        <v>49</v>
      </c>
      <c r="D9" s="32" t="s">
        <v>31</v>
      </c>
      <c r="E9" s="211"/>
      <c r="F9" s="212"/>
      <c r="G9" s="212"/>
      <c r="H9" s="213"/>
      <c r="I9" s="293"/>
      <c r="J9" s="294"/>
      <c r="K9" s="294"/>
      <c r="L9" s="294"/>
      <c r="M9" s="294"/>
      <c r="N9" s="295"/>
      <c r="O9" s="47"/>
      <c r="P9" s="4"/>
    </row>
    <row r="10" spans="1:16">
      <c r="A10" s="37"/>
      <c r="B10" s="76" t="e">
        <f>SUMIF(入力例!$C:$C,7,入力例!#REF!)</f>
        <v>#REF!</v>
      </c>
      <c r="C10" s="43" t="s">
        <v>49</v>
      </c>
      <c r="D10" s="32" t="s">
        <v>87</v>
      </c>
      <c r="E10" s="211"/>
      <c r="F10" s="212"/>
      <c r="G10" s="212"/>
      <c r="H10" s="213"/>
      <c r="I10" s="293"/>
      <c r="J10" s="294"/>
      <c r="K10" s="294"/>
      <c r="L10" s="294"/>
      <c r="M10" s="294"/>
      <c r="N10" s="295"/>
      <c r="O10" s="47"/>
      <c r="P10" s="4"/>
    </row>
    <row r="11" spans="1:16">
      <c r="A11" s="37"/>
      <c r="B11" s="76" t="e">
        <f>SUMIF(入力例!$C:$C,5,入力例!#REF!)</f>
        <v>#REF!</v>
      </c>
      <c r="C11" s="43" t="s">
        <v>49</v>
      </c>
      <c r="D11" s="32" t="s">
        <v>26</v>
      </c>
      <c r="E11" s="211"/>
      <c r="F11" s="212"/>
      <c r="G11" s="212"/>
      <c r="H11" s="213"/>
      <c r="I11" s="293"/>
      <c r="J11" s="294"/>
      <c r="K11" s="294"/>
      <c r="L11" s="294"/>
      <c r="M11" s="294"/>
      <c r="N11" s="295"/>
      <c r="O11" s="47"/>
      <c r="P11" s="4"/>
    </row>
    <row r="12" spans="1:16">
      <c r="A12" s="37"/>
      <c r="B12" s="76" t="e">
        <f>SUMIF(入力例!$C:$C,2,入力例!#REF!)</f>
        <v>#REF!</v>
      </c>
      <c r="C12" s="43" t="s">
        <v>49</v>
      </c>
      <c r="D12" s="32" t="s">
        <v>55</v>
      </c>
      <c r="E12" s="211"/>
      <c r="F12" s="212"/>
      <c r="G12" s="212"/>
      <c r="H12" s="213"/>
      <c r="I12" s="293"/>
      <c r="J12" s="294"/>
      <c r="K12" s="294"/>
      <c r="L12" s="294"/>
      <c r="M12" s="294"/>
      <c r="N12" s="295"/>
      <c r="O12" s="47"/>
    </row>
    <row r="13" spans="1:16">
      <c r="A13" s="37"/>
      <c r="B13" s="76" t="e">
        <f>SUMIF(入力例!$C:$C,6,入力例!#REF!)</f>
        <v>#REF!</v>
      </c>
      <c r="C13" s="43" t="s">
        <v>49</v>
      </c>
      <c r="D13" s="32" t="s">
        <v>117</v>
      </c>
      <c r="E13" s="211"/>
      <c r="F13" s="212"/>
      <c r="G13" s="212"/>
      <c r="H13" s="213"/>
      <c r="I13" s="293"/>
      <c r="J13" s="294"/>
      <c r="K13" s="294"/>
      <c r="L13" s="294"/>
      <c r="M13" s="294"/>
      <c r="N13" s="295"/>
      <c r="O13" s="35"/>
    </row>
    <row r="14" spans="1:16">
      <c r="A14" s="37"/>
      <c r="B14" s="76" t="e">
        <f>SUMIF(入力例!$C:$C,9,入力例!#REF!)</f>
        <v>#REF!</v>
      </c>
      <c r="C14" s="43" t="s">
        <v>49</v>
      </c>
      <c r="D14" s="32" t="s">
        <v>118</v>
      </c>
      <c r="E14" s="211"/>
      <c r="F14" s="212"/>
      <c r="G14" s="212"/>
      <c r="H14" s="213"/>
      <c r="I14" s="293"/>
      <c r="J14" s="294"/>
      <c r="K14" s="294"/>
      <c r="L14" s="294"/>
      <c r="M14" s="294"/>
      <c r="N14" s="295"/>
      <c r="O14" s="35"/>
    </row>
    <row r="15" spans="1:16">
      <c r="A15" s="37"/>
      <c r="B15" s="76" t="e">
        <f>SUMIF(入力例!$C:$C,10,入力例!#REF!)</f>
        <v>#REF!</v>
      </c>
      <c r="C15" s="43" t="s">
        <v>49</v>
      </c>
      <c r="D15" s="32" t="s">
        <v>89</v>
      </c>
      <c r="E15" s="211"/>
      <c r="F15" s="212"/>
      <c r="G15" s="212"/>
      <c r="H15" s="213"/>
      <c r="I15" s="293"/>
      <c r="J15" s="294"/>
      <c r="K15" s="294"/>
      <c r="L15" s="294"/>
      <c r="M15" s="294"/>
      <c r="N15" s="295"/>
      <c r="O15" s="35"/>
    </row>
    <row r="16" spans="1:16">
      <c r="A16" s="37"/>
      <c r="B16" s="76"/>
      <c r="C16" s="43"/>
      <c r="D16" s="32"/>
      <c r="E16" s="211"/>
      <c r="F16" s="212"/>
      <c r="G16" s="212"/>
      <c r="H16" s="213"/>
      <c r="I16" s="293"/>
      <c r="J16" s="294"/>
      <c r="K16" s="294"/>
      <c r="L16" s="294"/>
      <c r="M16" s="294"/>
      <c r="N16" s="295"/>
      <c r="O16" s="48"/>
    </row>
    <row r="17" spans="1:16">
      <c r="A17" s="37"/>
      <c r="B17" s="76"/>
      <c r="C17" s="43"/>
      <c r="D17" s="32"/>
      <c r="E17" s="211"/>
      <c r="F17" s="212"/>
      <c r="G17" s="212"/>
      <c r="H17" s="213"/>
      <c r="I17" s="293"/>
      <c r="J17" s="294"/>
      <c r="K17" s="294"/>
      <c r="L17" s="294"/>
      <c r="M17" s="294"/>
      <c r="N17" s="295"/>
      <c r="O17" s="48"/>
    </row>
    <row r="18" spans="1:16">
      <c r="A18" s="37"/>
      <c r="B18" s="76"/>
      <c r="C18" s="43"/>
      <c r="D18" s="32"/>
      <c r="E18" s="211"/>
      <c r="F18" s="212"/>
      <c r="G18" s="212"/>
      <c r="H18" s="213"/>
      <c r="I18" s="293"/>
      <c r="J18" s="294"/>
      <c r="K18" s="294"/>
      <c r="L18" s="294"/>
      <c r="M18" s="294"/>
      <c r="N18" s="295"/>
      <c r="O18" s="48"/>
    </row>
    <row r="19" spans="1:16">
      <c r="A19" s="37"/>
      <c r="B19" s="76"/>
      <c r="C19" s="43"/>
      <c r="D19" s="32"/>
      <c r="E19" s="211"/>
      <c r="F19" s="212"/>
      <c r="G19" s="212"/>
      <c r="H19" s="213"/>
      <c r="I19" s="293"/>
      <c r="J19" s="294"/>
      <c r="K19" s="294"/>
      <c r="L19" s="294"/>
      <c r="M19" s="294"/>
      <c r="N19" s="295"/>
      <c r="O19" s="48"/>
    </row>
    <row r="20" spans="1:16">
      <c r="A20" s="37"/>
      <c r="B20" s="76"/>
      <c r="C20" s="43"/>
      <c r="D20" s="32"/>
      <c r="E20" s="211"/>
      <c r="F20" s="212"/>
      <c r="G20" s="212"/>
      <c r="H20" s="213"/>
      <c r="I20" s="293"/>
      <c r="J20" s="294"/>
      <c r="K20" s="294"/>
      <c r="L20" s="294"/>
      <c r="M20" s="294"/>
      <c r="N20" s="295"/>
      <c r="O20" s="48"/>
    </row>
    <row r="21" spans="1:16">
      <c r="A21" s="37"/>
      <c r="B21" s="76"/>
      <c r="C21" s="43"/>
      <c r="D21" s="32"/>
      <c r="E21" s="211"/>
      <c r="F21" s="212"/>
      <c r="G21" s="212"/>
      <c r="H21" s="213"/>
      <c r="I21" s="293"/>
      <c r="J21" s="294"/>
      <c r="K21" s="294"/>
      <c r="L21" s="294"/>
      <c r="M21" s="294"/>
      <c r="N21" s="295"/>
      <c r="O21" s="48"/>
    </row>
    <row r="22" spans="1:16">
      <c r="A22" s="37"/>
      <c r="B22" s="76"/>
      <c r="C22" s="43"/>
      <c r="D22" s="32"/>
      <c r="E22" s="211"/>
      <c r="F22" s="212"/>
      <c r="G22" s="212"/>
      <c r="H22" s="213"/>
      <c r="I22" s="293"/>
      <c r="J22" s="294"/>
      <c r="K22" s="294"/>
      <c r="L22" s="294"/>
      <c r="M22" s="294"/>
      <c r="N22" s="295"/>
      <c r="O22" s="48"/>
    </row>
    <row r="23" spans="1:16">
      <c r="A23" s="37"/>
      <c r="B23" s="76"/>
      <c r="C23" s="43"/>
      <c r="D23" s="32"/>
      <c r="E23" s="211"/>
      <c r="F23" s="212"/>
      <c r="G23" s="212"/>
      <c r="H23" s="213"/>
      <c r="I23" s="293"/>
      <c r="J23" s="294"/>
      <c r="K23" s="294"/>
      <c r="L23" s="294"/>
      <c r="M23" s="294"/>
      <c r="N23" s="295"/>
      <c r="O23" s="48"/>
    </row>
    <row r="24" spans="1:16">
      <c r="A24" s="37"/>
      <c r="B24" s="76"/>
      <c r="C24" s="43"/>
      <c r="D24" s="32"/>
      <c r="E24" s="211"/>
      <c r="F24" s="212"/>
      <c r="G24" s="212"/>
      <c r="H24" s="213"/>
      <c r="I24" s="293"/>
      <c r="J24" s="294"/>
      <c r="K24" s="294"/>
      <c r="L24" s="294"/>
      <c r="M24" s="294"/>
      <c r="N24" s="295"/>
      <c r="O24" s="48"/>
      <c r="P24" s="71"/>
    </row>
    <row r="25" spans="1:16" ht="18.75" customHeight="1">
      <c r="A25" s="37"/>
      <c r="B25" s="76"/>
      <c r="C25" s="43"/>
      <c r="D25" s="32"/>
      <c r="E25" s="211"/>
      <c r="F25" s="212"/>
      <c r="G25" s="212"/>
      <c r="H25" s="213"/>
      <c r="I25" s="293"/>
      <c r="J25" s="294"/>
      <c r="K25" s="294"/>
      <c r="L25" s="294"/>
      <c r="M25" s="294"/>
      <c r="N25" s="295"/>
      <c r="O25" s="48"/>
      <c r="P25" s="71"/>
    </row>
    <row r="26" spans="1:16">
      <c r="A26" s="37"/>
      <c r="B26" s="76"/>
      <c r="C26" s="43"/>
      <c r="D26" s="32"/>
      <c r="E26" s="211"/>
      <c r="F26" s="212"/>
      <c r="G26" s="212"/>
      <c r="H26" s="213"/>
      <c r="I26" s="293"/>
      <c r="J26" s="294"/>
      <c r="K26" s="294"/>
      <c r="L26" s="294"/>
      <c r="M26" s="294"/>
      <c r="N26" s="295"/>
      <c r="O26" s="48"/>
      <c r="P26" s="71"/>
    </row>
    <row r="27" spans="1:16">
      <c r="A27" s="37"/>
      <c r="B27" s="76"/>
      <c r="C27" s="43"/>
      <c r="D27" s="32"/>
      <c r="E27" s="211"/>
      <c r="F27" s="212"/>
      <c r="G27" s="212"/>
      <c r="H27" s="213"/>
      <c r="I27" s="293"/>
      <c r="J27" s="294"/>
      <c r="K27" s="294"/>
      <c r="L27" s="294"/>
      <c r="M27" s="294"/>
      <c r="N27" s="295"/>
      <c r="O27" s="48"/>
      <c r="P27" s="71"/>
    </row>
    <row r="28" spans="1:16">
      <c r="A28" s="37"/>
      <c r="B28" s="76"/>
      <c r="C28" s="43"/>
      <c r="D28" s="32"/>
      <c r="E28" s="211"/>
      <c r="F28" s="212"/>
      <c r="G28" s="212"/>
      <c r="H28" s="213"/>
      <c r="I28" s="293"/>
      <c r="J28" s="294"/>
      <c r="K28" s="294"/>
      <c r="L28" s="294"/>
      <c r="M28" s="294"/>
      <c r="N28" s="295"/>
      <c r="O28" s="48"/>
      <c r="P28" s="71"/>
    </row>
    <row r="29" spans="1:16">
      <c r="A29" s="37"/>
      <c r="B29" s="76"/>
      <c r="C29" s="43"/>
      <c r="D29" s="32"/>
      <c r="E29" s="211"/>
      <c r="F29" s="212"/>
      <c r="G29" s="212"/>
      <c r="H29" s="213"/>
      <c r="I29" s="293"/>
      <c r="J29" s="294"/>
      <c r="K29" s="294"/>
      <c r="L29" s="294"/>
      <c r="M29" s="294"/>
      <c r="N29" s="295"/>
      <c r="O29" s="48"/>
      <c r="P29" s="71"/>
    </row>
    <row r="30" spans="1:16">
      <c r="A30" s="37"/>
      <c r="B30" s="76"/>
      <c r="C30" s="43"/>
      <c r="D30" s="32"/>
      <c r="E30" s="211"/>
      <c r="F30" s="212"/>
      <c r="G30" s="212"/>
      <c r="H30" s="213"/>
      <c r="I30" s="293"/>
      <c r="J30" s="294"/>
      <c r="K30" s="294"/>
      <c r="L30" s="294"/>
      <c r="M30" s="294"/>
      <c r="N30" s="295"/>
      <c r="O30" s="48"/>
    </row>
    <row r="31" spans="1:16">
      <c r="A31" s="37"/>
      <c r="B31" s="76"/>
      <c r="C31" s="43"/>
      <c r="D31" s="32"/>
      <c r="E31" s="211"/>
      <c r="F31" s="212"/>
      <c r="G31" s="212"/>
      <c r="H31" s="213"/>
      <c r="I31" s="293"/>
      <c r="J31" s="294"/>
      <c r="K31" s="294"/>
      <c r="L31" s="294"/>
      <c r="M31" s="294"/>
      <c r="N31" s="295"/>
      <c r="O31" s="48"/>
    </row>
    <row r="32" spans="1:16">
      <c r="A32" s="37"/>
      <c r="B32" s="76"/>
      <c r="C32" s="43"/>
      <c r="D32" s="32"/>
      <c r="E32" s="211"/>
      <c r="F32" s="212"/>
      <c r="G32" s="212"/>
      <c r="H32" s="213"/>
      <c r="I32" s="293"/>
      <c r="J32" s="294"/>
      <c r="K32" s="294"/>
      <c r="L32" s="294"/>
      <c r="M32" s="294"/>
      <c r="N32" s="295"/>
      <c r="O32" s="48"/>
    </row>
    <row r="33" spans="1:16">
      <c r="A33" s="38"/>
      <c r="B33" s="77"/>
      <c r="C33" s="44"/>
      <c r="D33" s="33"/>
      <c r="E33" s="211"/>
      <c r="F33" s="212"/>
      <c r="G33" s="212"/>
      <c r="H33" s="213"/>
      <c r="I33" s="293"/>
      <c r="J33" s="294"/>
      <c r="K33" s="294"/>
      <c r="L33" s="294"/>
      <c r="M33" s="294"/>
      <c r="N33" s="295"/>
      <c r="O33" s="50"/>
    </row>
    <row r="34" spans="1:16">
      <c r="A34" s="40"/>
      <c r="B34" s="78" t="e">
        <f>SUM(B6:B33)</f>
        <v>#REF!</v>
      </c>
      <c r="C34" s="214" t="s">
        <v>56</v>
      </c>
      <c r="D34" s="215"/>
      <c r="E34" s="215"/>
      <c r="F34" s="215"/>
      <c r="G34" s="215"/>
      <c r="H34" s="219"/>
      <c r="I34" s="296" t="e">
        <f>SUM(I6:M33)</f>
        <v>#REF!</v>
      </c>
      <c r="J34" s="297"/>
      <c r="K34" s="297"/>
      <c r="L34" s="297"/>
      <c r="M34" s="297"/>
      <c r="N34" s="297"/>
      <c r="O34" s="51"/>
      <c r="P34" s="72" t="e">
        <f>I34-B34</f>
        <v>#REF!</v>
      </c>
    </row>
    <row r="35" spans="1:16">
      <c r="B35" s="9"/>
      <c r="C35" s="10"/>
      <c r="D35" s="10"/>
      <c r="E35" s="10"/>
      <c r="F35" s="10"/>
      <c r="G35" s="10"/>
      <c r="H35" s="10"/>
      <c r="I35" s="228"/>
      <c r="J35" s="228"/>
      <c r="K35" s="228"/>
      <c r="L35" s="228"/>
      <c r="M35" s="228"/>
      <c r="N35" s="42"/>
      <c r="O35" s="42"/>
    </row>
    <row r="36" spans="1:16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6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6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6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</sheetData>
  <mergeCells count="66">
    <mergeCell ref="E33:H33"/>
    <mergeCell ref="I33:N33"/>
    <mergeCell ref="C34:H34"/>
    <mergeCell ref="I34:N34"/>
    <mergeCell ref="I35:M35"/>
    <mergeCell ref="E30:H30"/>
    <mergeCell ref="I30:N30"/>
    <mergeCell ref="E31:H31"/>
    <mergeCell ref="I31:N31"/>
    <mergeCell ref="E32:H32"/>
    <mergeCell ref="I32:N32"/>
    <mergeCell ref="E27:H27"/>
    <mergeCell ref="I27:N27"/>
    <mergeCell ref="E28:H28"/>
    <mergeCell ref="I28:N28"/>
    <mergeCell ref="E29:H29"/>
    <mergeCell ref="I29:N29"/>
    <mergeCell ref="E24:H24"/>
    <mergeCell ref="I24:N24"/>
    <mergeCell ref="E25:H25"/>
    <mergeCell ref="I25:N25"/>
    <mergeCell ref="E26:H26"/>
    <mergeCell ref="I26:N26"/>
    <mergeCell ref="E21:H21"/>
    <mergeCell ref="I21:N21"/>
    <mergeCell ref="E22:H22"/>
    <mergeCell ref="I22:N22"/>
    <mergeCell ref="E23:H23"/>
    <mergeCell ref="I23:N23"/>
    <mergeCell ref="E18:H18"/>
    <mergeCell ref="I18:N18"/>
    <mergeCell ref="E19:H19"/>
    <mergeCell ref="I19:N19"/>
    <mergeCell ref="E20:H20"/>
    <mergeCell ref="I20:N20"/>
    <mergeCell ref="E15:H15"/>
    <mergeCell ref="I15:N15"/>
    <mergeCell ref="E16:H16"/>
    <mergeCell ref="I16:N16"/>
    <mergeCell ref="E17:H17"/>
    <mergeCell ref="I17:N17"/>
    <mergeCell ref="E12:H12"/>
    <mergeCell ref="I12:N12"/>
    <mergeCell ref="E13:H13"/>
    <mergeCell ref="I13:N13"/>
    <mergeCell ref="E14:H14"/>
    <mergeCell ref="I14:N14"/>
    <mergeCell ref="E9:H9"/>
    <mergeCell ref="I9:N9"/>
    <mergeCell ref="E10:H10"/>
    <mergeCell ref="I10:N10"/>
    <mergeCell ref="E11:H11"/>
    <mergeCell ref="I11:N11"/>
    <mergeCell ref="E6:H6"/>
    <mergeCell ref="I6:N6"/>
    <mergeCell ref="E7:H7"/>
    <mergeCell ref="I7:N7"/>
    <mergeCell ref="E8:H8"/>
    <mergeCell ref="I8:N8"/>
    <mergeCell ref="E5:H5"/>
    <mergeCell ref="I5:N5"/>
    <mergeCell ref="A1:C1"/>
    <mergeCell ref="G3:H3"/>
    <mergeCell ref="J3:K3"/>
    <mergeCell ref="M3:N3"/>
    <mergeCell ref="B4:C4"/>
  </mergeCells>
  <phoneticPr fontId="18"/>
  <pageMargins left="0.51181102362204722" right="0" top="0.74803149606299213" bottom="0.35433070866141736" header="0.31496062992125984" footer="0.31496062992125984"/>
  <pageSetup paperSize="1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703F4-027B-4A8B-894B-BA68D6CDAC23}">
  <sheetPr codeName="Sheet25">
    <tabColor rgb="FFFF0000"/>
  </sheetPr>
  <dimension ref="A1:U30"/>
  <sheetViews>
    <sheetView workbookViewId="0">
      <selection activeCell="B11" sqref="B11"/>
    </sheetView>
  </sheetViews>
  <sheetFormatPr defaultRowHeight="18.75"/>
  <cols>
    <col min="1" max="1" width="1.625" customWidth="1"/>
    <col min="2" max="2" width="12.625" customWidth="1"/>
    <col min="3" max="3" width="8.625" customWidth="1"/>
    <col min="4" max="4" width="20.625" customWidth="1"/>
    <col min="5" max="14" width="2.625" customWidth="1"/>
    <col min="15" max="15" width="1.625" customWidth="1"/>
    <col min="16" max="16" width="10.625" bestFit="1" customWidth="1"/>
  </cols>
  <sheetData>
    <row r="1" spans="1:21" ht="35.25">
      <c r="B1" s="7"/>
      <c r="C1" s="5"/>
      <c r="D1" s="8"/>
      <c r="E1" s="5"/>
      <c r="F1" s="56" t="s">
        <v>78</v>
      </c>
      <c r="G1" s="209"/>
      <c r="H1" s="210"/>
      <c r="I1" s="54"/>
      <c r="J1" s="57"/>
      <c r="K1" s="62"/>
      <c r="L1" s="55" t="s">
        <v>35</v>
      </c>
      <c r="M1" s="57"/>
      <c r="N1" s="58"/>
      <c r="O1" s="63"/>
    </row>
    <row r="2" spans="1:21">
      <c r="B2" s="220" t="e">
        <f>入力例!#REF!</f>
        <v>#REF!</v>
      </c>
      <c r="C2" s="221"/>
      <c r="D2" s="11" t="s">
        <v>55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1">
      <c r="A3" s="62"/>
      <c r="B3" s="6" t="s">
        <v>36</v>
      </c>
      <c r="C3" s="24" t="s">
        <v>37</v>
      </c>
      <c r="D3" s="6" t="s">
        <v>38</v>
      </c>
      <c r="E3" s="302" t="s">
        <v>39</v>
      </c>
      <c r="F3" s="302"/>
      <c r="G3" s="302"/>
      <c r="H3" s="302"/>
      <c r="I3" s="289" t="s">
        <v>36</v>
      </c>
      <c r="J3" s="289"/>
      <c r="K3" s="289"/>
      <c r="L3" s="289"/>
      <c r="M3" s="289"/>
      <c r="N3" s="289"/>
      <c r="O3" s="83"/>
    </row>
    <row r="4" spans="1:21">
      <c r="A4" s="36"/>
      <c r="B4" s="12" t="e">
        <f>SUM(#REF!)</f>
        <v>#REF!</v>
      </c>
      <c r="C4" s="15" t="s">
        <v>68</v>
      </c>
      <c r="D4" s="31" t="e">
        <f>VLOOKUP($P4,入力例!$A:$C,2,0)&amp;  TEXT($Q$4," 0名") &amp; "　（" &amp; TEXT(入力例!#REF!,"m月分") &amp; "）"</f>
        <v>#N/A</v>
      </c>
      <c r="E4" s="303" t="s">
        <v>23</v>
      </c>
      <c r="F4" s="303"/>
      <c r="G4" s="303"/>
      <c r="H4" s="303"/>
      <c r="I4" s="281" t="e">
        <f>#REF!</f>
        <v>#REF!</v>
      </c>
      <c r="J4" s="281"/>
      <c r="K4" s="281"/>
      <c r="L4" s="281"/>
      <c r="M4" s="281"/>
      <c r="N4" s="281"/>
      <c r="O4" s="26"/>
      <c r="P4" s="4" t="s">
        <v>15</v>
      </c>
      <c r="Q4">
        <v>1</v>
      </c>
    </row>
    <row r="5" spans="1:21">
      <c r="A5" s="37"/>
      <c r="B5" s="16" t="e">
        <f>#REF!</f>
        <v>#REF!</v>
      </c>
      <c r="C5" s="43" t="s">
        <v>80</v>
      </c>
      <c r="D5" s="32" t="s">
        <v>45</v>
      </c>
      <c r="E5" s="301" t="s">
        <v>82</v>
      </c>
      <c r="F5" s="301"/>
      <c r="G5" s="301"/>
      <c r="H5" s="301"/>
      <c r="I5" s="280" t="e">
        <f>#REF!</f>
        <v>#REF!</v>
      </c>
      <c r="J5" s="280"/>
      <c r="K5" s="280"/>
      <c r="L5" s="280"/>
      <c r="M5" s="280"/>
      <c r="N5" s="280"/>
      <c r="O5" s="34"/>
      <c r="P5" s="1"/>
    </row>
    <row r="6" spans="1:21">
      <c r="A6" s="37"/>
      <c r="B6" s="16" t="e">
        <f>SUM(#REF!)</f>
        <v>#REF!</v>
      </c>
      <c r="C6" s="43" t="s">
        <v>80</v>
      </c>
      <c r="D6" s="32" t="s">
        <v>47</v>
      </c>
      <c r="E6" s="301" t="s">
        <v>82</v>
      </c>
      <c r="F6" s="301"/>
      <c r="G6" s="301"/>
      <c r="H6" s="301"/>
      <c r="I6" s="280" t="e">
        <f>SUM(#REF!)</f>
        <v>#REF!</v>
      </c>
      <c r="J6" s="280"/>
      <c r="K6" s="280"/>
      <c r="L6" s="280"/>
      <c r="M6" s="280"/>
      <c r="N6" s="280"/>
      <c r="O6" s="34"/>
      <c r="P6" s="1"/>
    </row>
    <row r="7" spans="1:21">
      <c r="A7" s="37"/>
      <c r="B7" s="82">
        <v>6756</v>
      </c>
      <c r="C7" s="43" t="s">
        <v>83</v>
      </c>
      <c r="D7" s="32" t="s">
        <v>32</v>
      </c>
      <c r="E7" s="299" t="s">
        <v>121</v>
      </c>
      <c r="F7" s="299"/>
      <c r="G7" s="299"/>
      <c r="H7" s="299"/>
      <c r="I7" s="300">
        <v>6756</v>
      </c>
      <c r="J7" s="300"/>
      <c r="K7" s="300"/>
      <c r="L7" s="300"/>
      <c r="M7" s="300"/>
      <c r="N7" s="300"/>
      <c r="O7" s="34"/>
      <c r="P7" s="1" t="s">
        <v>12</v>
      </c>
    </row>
    <row r="8" spans="1:21">
      <c r="A8" s="37"/>
      <c r="B8" s="82"/>
      <c r="C8" s="43"/>
      <c r="D8" s="32"/>
      <c r="E8" s="299"/>
      <c r="F8" s="299"/>
      <c r="G8" s="299"/>
      <c r="H8" s="299"/>
      <c r="I8" s="300"/>
      <c r="J8" s="300"/>
      <c r="K8" s="300"/>
      <c r="L8" s="300"/>
      <c r="M8" s="300"/>
      <c r="N8" s="300"/>
      <c r="O8" s="34"/>
      <c r="P8" s="1"/>
    </row>
    <row r="9" spans="1:21">
      <c r="A9" s="37"/>
      <c r="B9" s="82"/>
      <c r="C9" s="43"/>
      <c r="D9" s="32"/>
      <c r="E9" s="299"/>
      <c r="F9" s="299"/>
      <c r="G9" s="299"/>
      <c r="H9" s="299"/>
      <c r="I9" s="300"/>
      <c r="J9" s="300"/>
      <c r="K9" s="300"/>
      <c r="L9" s="300"/>
      <c r="M9" s="300"/>
      <c r="N9" s="300"/>
      <c r="O9" s="34"/>
      <c r="P9" s="1"/>
    </row>
    <row r="10" spans="1:21">
      <c r="A10" s="37"/>
      <c r="B10" s="82"/>
      <c r="C10" s="43"/>
      <c r="D10" s="32"/>
      <c r="E10" s="299"/>
      <c r="F10" s="299"/>
      <c r="G10" s="299"/>
      <c r="H10" s="299"/>
      <c r="I10" s="300"/>
      <c r="J10" s="300"/>
      <c r="K10" s="300"/>
      <c r="L10" s="300"/>
      <c r="M10" s="300"/>
      <c r="N10" s="300"/>
      <c r="O10" s="34"/>
      <c r="P10" s="1"/>
    </row>
    <row r="11" spans="1:21">
      <c r="A11" s="37"/>
      <c r="B11" s="82"/>
      <c r="C11" s="43"/>
      <c r="D11" s="32"/>
      <c r="E11" s="299"/>
      <c r="F11" s="299"/>
      <c r="G11" s="299"/>
      <c r="H11" s="299"/>
      <c r="I11" s="300"/>
      <c r="J11" s="300"/>
      <c r="K11" s="300"/>
      <c r="L11" s="300"/>
      <c r="M11" s="300"/>
      <c r="N11" s="300"/>
      <c r="O11" s="34"/>
      <c r="P11" s="1"/>
    </row>
    <row r="12" spans="1:21">
      <c r="A12" s="40"/>
      <c r="B12" s="41" t="e">
        <f>SUM(B4:B11)</f>
        <v>#REF!</v>
      </c>
      <c r="C12" s="214" t="s">
        <v>56</v>
      </c>
      <c r="D12" s="215"/>
      <c r="E12" s="215"/>
      <c r="F12" s="215"/>
      <c r="G12" s="215"/>
      <c r="H12" s="219"/>
      <c r="I12" s="229" t="e">
        <f>SUM(I4:M11)</f>
        <v>#REF!</v>
      </c>
      <c r="J12" s="230"/>
      <c r="K12" s="230"/>
      <c r="L12" s="230"/>
      <c r="M12" s="230"/>
      <c r="N12" s="230"/>
      <c r="O12" s="51"/>
      <c r="P12" s="72" t="e">
        <f>B12-I12</f>
        <v>#REF!</v>
      </c>
    </row>
    <row r="13" spans="1:21">
      <c r="B13" s="9"/>
      <c r="C13" s="10"/>
      <c r="D13" s="10"/>
      <c r="E13" s="10"/>
      <c r="F13" s="10"/>
      <c r="G13" s="10"/>
      <c r="H13" s="10"/>
      <c r="I13" s="228"/>
      <c r="J13" s="228"/>
      <c r="K13" s="228"/>
      <c r="L13" s="228"/>
      <c r="M13" s="228"/>
      <c r="N13" s="42"/>
      <c r="O13" s="42"/>
    </row>
    <row r="14" spans="1:21">
      <c r="U14" t="s">
        <v>116</v>
      </c>
    </row>
    <row r="16" spans="1:2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8" spans="1:16" ht="20.100000000000001" customHeight="1"/>
    <row r="19" spans="1:16" ht="35.25">
      <c r="B19" s="7"/>
      <c r="C19" s="5"/>
      <c r="D19" s="8"/>
      <c r="E19" s="5"/>
      <c r="F19" s="56" t="s">
        <v>78</v>
      </c>
      <c r="G19" s="209"/>
      <c r="H19" s="210"/>
      <c r="I19" s="54"/>
      <c r="J19" s="57"/>
      <c r="K19" s="62"/>
      <c r="L19" s="55" t="s">
        <v>35</v>
      </c>
      <c r="M19" s="57"/>
      <c r="N19" s="58"/>
      <c r="O19" s="63"/>
    </row>
    <row r="20" spans="1:16">
      <c r="B20" s="220" t="e">
        <f>入力例!#REF!</f>
        <v>#REF!</v>
      </c>
      <c r="C20" s="221"/>
      <c r="D20" s="11" t="s">
        <v>25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6">
      <c r="A21" s="62"/>
      <c r="B21" s="6" t="s">
        <v>36</v>
      </c>
      <c r="C21" s="24" t="s">
        <v>37</v>
      </c>
      <c r="D21" s="6" t="s">
        <v>38</v>
      </c>
      <c r="E21" s="302" t="s">
        <v>39</v>
      </c>
      <c r="F21" s="302"/>
      <c r="G21" s="302"/>
      <c r="H21" s="302"/>
      <c r="I21" s="289" t="s">
        <v>36</v>
      </c>
      <c r="J21" s="289"/>
      <c r="K21" s="289"/>
      <c r="L21" s="289"/>
      <c r="M21" s="289"/>
      <c r="N21" s="289"/>
      <c r="O21" s="83"/>
    </row>
    <row r="22" spans="1:16">
      <c r="A22" s="36"/>
      <c r="B22" s="12" t="e">
        <f>SUM(#REF!)</f>
        <v>#REF!</v>
      </c>
      <c r="C22" s="15" t="s">
        <v>68</v>
      </c>
      <c r="D22" s="31" t="e">
        <f>VLOOKUP($P22,入力例!$A:$C,2,0)&amp;  TEXT(#REF!,"含む 0名") &amp; "　（" &amp; TEXT(入力例!#REF!,"m月分") &amp; "）"</f>
        <v>#N/A</v>
      </c>
      <c r="E22" s="303" t="s">
        <v>23</v>
      </c>
      <c r="F22" s="303"/>
      <c r="G22" s="303"/>
      <c r="H22" s="303"/>
      <c r="I22" s="281" t="e">
        <f>#REF!</f>
        <v>#REF!</v>
      </c>
      <c r="J22" s="281"/>
      <c r="K22" s="281"/>
      <c r="L22" s="281"/>
      <c r="M22" s="281"/>
      <c r="N22" s="281"/>
      <c r="O22" s="26"/>
      <c r="P22" s="4" t="s">
        <v>59</v>
      </c>
    </row>
    <row r="23" spans="1:16">
      <c r="A23" s="37"/>
      <c r="B23" s="16" t="e">
        <f>#REF!</f>
        <v>#REF!</v>
      </c>
      <c r="C23" s="43" t="s">
        <v>69</v>
      </c>
      <c r="D23" s="32" t="s">
        <v>70</v>
      </c>
      <c r="E23" s="301"/>
      <c r="F23" s="301"/>
      <c r="G23" s="301"/>
      <c r="H23" s="301"/>
      <c r="I23" s="280"/>
      <c r="J23" s="280"/>
      <c r="K23" s="280"/>
      <c r="L23" s="280"/>
      <c r="M23" s="280"/>
      <c r="N23" s="280"/>
      <c r="O23" s="34"/>
      <c r="P23" s="1"/>
    </row>
    <row r="24" spans="1:16" ht="18.75" customHeight="1">
      <c r="A24" s="37"/>
      <c r="B24" s="16" t="e">
        <f>#REF!</f>
        <v>#REF!</v>
      </c>
      <c r="C24" s="43" t="s">
        <v>80</v>
      </c>
      <c r="D24" s="18" t="s">
        <v>45</v>
      </c>
      <c r="E24" s="257" t="s">
        <v>81</v>
      </c>
      <c r="F24" s="258"/>
      <c r="G24" s="258"/>
      <c r="H24" s="259"/>
      <c r="I24" s="280" t="e">
        <f>#REF!</f>
        <v>#REF!</v>
      </c>
      <c r="J24" s="280">
        <v>28691</v>
      </c>
      <c r="K24" s="280">
        <v>28691</v>
      </c>
      <c r="L24" s="280">
        <v>28691</v>
      </c>
      <c r="M24" s="280">
        <v>28691</v>
      </c>
      <c r="N24" s="280">
        <v>28691</v>
      </c>
      <c r="O24" s="34"/>
      <c r="P24" s="1"/>
    </row>
    <row r="25" spans="1:16">
      <c r="A25" s="37"/>
      <c r="B25" s="82" t="e">
        <f>SUM(#REF!)</f>
        <v>#REF!</v>
      </c>
      <c r="C25" s="43" t="s">
        <v>80</v>
      </c>
      <c r="D25" s="18" t="s">
        <v>47</v>
      </c>
      <c r="E25" s="257" t="s">
        <v>82</v>
      </c>
      <c r="F25" s="258"/>
      <c r="G25" s="258"/>
      <c r="H25" s="259"/>
      <c r="I25" s="300" t="e">
        <f>SUM(#REF!)</f>
        <v>#REF!</v>
      </c>
      <c r="J25" s="300">
        <v>843898</v>
      </c>
      <c r="K25" s="300">
        <v>843898</v>
      </c>
      <c r="L25" s="300">
        <v>843898</v>
      </c>
      <c r="M25" s="300">
        <v>843898</v>
      </c>
      <c r="N25" s="300">
        <v>843898</v>
      </c>
      <c r="O25" s="34"/>
      <c r="P25" s="1"/>
    </row>
    <row r="26" spans="1:16">
      <c r="A26" s="37"/>
      <c r="B26" s="82" t="str">
        <f>IFERROR(I26,"")</f>
        <v/>
      </c>
      <c r="C26" s="43" t="str">
        <f>IF(D26="","","本店")</f>
        <v/>
      </c>
      <c r="D26" s="32" t="str">
        <f>IF(P26="","",VLOOKUP($P26,入力例!$A:$C,2,0))</f>
        <v/>
      </c>
      <c r="E26" s="299" t="str">
        <f>IF(D26="","","医薬品事業売上")</f>
        <v/>
      </c>
      <c r="F26" s="299"/>
      <c r="G26" s="299"/>
      <c r="H26" s="299"/>
      <c r="I26" s="300" t="str">
        <f>IFERROR(HLOOKUP($P26,#REF!,47,0),"")</f>
        <v/>
      </c>
      <c r="J26" s="300"/>
      <c r="K26" s="300"/>
      <c r="L26" s="300"/>
      <c r="M26" s="300"/>
      <c r="N26" s="300"/>
      <c r="O26" s="34"/>
      <c r="P26" s="1"/>
    </row>
    <row r="27" spans="1:16">
      <c r="A27" s="37"/>
      <c r="B27" s="82" t="str">
        <f>IFERROR(I27,"")</f>
        <v/>
      </c>
      <c r="C27" s="43" t="str">
        <f>IF(D27="","","本店")</f>
        <v/>
      </c>
      <c r="D27" s="32" t="str">
        <f>IF(P27="","",VLOOKUP($P27,入力例!$A:$C,2,0))</f>
        <v/>
      </c>
      <c r="E27" s="299" t="str">
        <f>IF(D27="","","医薬品事業売上")</f>
        <v/>
      </c>
      <c r="F27" s="299"/>
      <c r="G27" s="299"/>
      <c r="H27" s="299"/>
      <c r="I27" s="300" t="str">
        <f>IFERROR(HLOOKUP($P27,#REF!,47,0),"")</f>
        <v/>
      </c>
      <c r="J27" s="300"/>
      <c r="K27" s="300"/>
      <c r="L27" s="300"/>
      <c r="M27" s="300"/>
      <c r="N27" s="300"/>
      <c r="O27" s="34"/>
      <c r="P27" s="1"/>
    </row>
    <row r="28" spans="1:16">
      <c r="A28" s="37"/>
      <c r="B28" s="82" t="str">
        <f>IFERROR(I28,"")</f>
        <v/>
      </c>
      <c r="C28" s="43" t="str">
        <f>IF(D28="","","本店")</f>
        <v/>
      </c>
      <c r="D28" s="32" t="str">
        <f>IF(P28="","",VLOOKUP($P28,入力例!$A:$C,2,0))</f>
        <v/>
      </c>
      <c r="E28" s="299" t="str">
        <f>IF(D28="","","医薬品事業売上")</f>
        <v/>
      </c>
      <c r="F28" s="299"/>
      <c r="G28" s="299"/>
      <c r="H28" s="299"/>
      <c r="I28" s="300" t="str">
        <f>IFERROR(HLOOKUP($P28,#REF!,47,0),"")</f>
        <v/>
      </c>
      <c r="J28" s="300"/>
      <c r="K28" s="300"/>
      <c r="L28" s="300"/>
      <c r="M28" s="300"/>
      <c r="N28" s="300"/>
      <c r="O28" s="34"/>
      <c r="P28" s="1"/>
    </row>
    <row r="29" spans="1:16">
      <c r="A29" s="37"/>
      <c r="B29" s="82" t="str">
        <f>IFERROR(I29,"")</f>
        <v/>
      </c>
      <c r="C29" s="43" t="str">
        <f>IF(D29="","","本店")</f>
        <v/>
      </c>
      <c r="D29" s="32" t="str">
        <f>IF(P29="","",VLOOKUP($P29,入力例!$A:$C,2,0))</f>
        <v/>
      </c>
      <c r="E29" s="299" t="str">
        <f>IF(D29="","","医薬品事業売上")</f>
        <v/>
      </c>
      <c r="F29" s="299"/>
      <c r="G29" s="299"/>
      <c r="H29" s="299"/>
      <c r="I29" s="300" t="str">
        <f>IFERROR(HLOOKUP($P29,#REF!,47,0),"")</f>
        <v/>
      </c>
      <c r="J29" s="300"/>
      <c r="K29" s="300"/>
      <c r="L29" s="300"/>
      <c r="M29" s="300"/>
      <c r="N29" s="300"/>
      <c r="O29" s="34"/>
      <c r="P29" s="1"/>
    </row>
    <row r="30" spans="1:16">
      <c r="A30" s="62"/>
      <c r="B30" s="85" t="e">
        <f>SUM(B22:B29)</f>
        <v>#REF!</v>
      </c>
      <c r="C30" s="289" t="s">
        <v>56</v>
      </c>
      <c r="D30" s="289"/>
      <c r="E30" s="289"/>
      <c r="F30" s="289"/>
      <c r="G30" s="289"/>
      <c r="H30" s="289"/>
      <c r="I30" s="298" t="e">
        <f>SUM(I22:I29)</f>
        <v>#REF!</v>
      </c>
      <c r="J30" s="298"/>
      <c r="K30" s="298"/>
      <c r="L30" s="298"/>
      <c r="M30" s="298"/>
      <c r="N30" s="298"/>
      <c r="O30" s="84"/>
      <c r="P30" s="72" t="e">
        <f>B30-I30</f>
        <v>#REF!</v>
      </c>
    </row>
  </sheetData>
  <mergeCells count="45">
    <mergeCell ref="G1:H1"/>
    <mergeCell ref="B2:C2"/>
    <mergeCell ref="E3:H3"/>
    <mergeCell ref="I3:N3"/>
    <mergeCell ref="E4:H4"/>
    <mergeCell ref="I4:N4"/>
    <mergeCell ref="E5:H5"/>
    <mergeCell ref="I5:N5"/>
    <mergeCell ref="E6:H6"/>
    <mergeCell ref="I6:N6"/>
    <mergeCell ref="E7:H7"/>
    <mergeCell ref="I7:N7"/>
    <mergeCell ref="E8:H8"/>
    <mergeCell ref="I8:N8"/>
    <mergeCell ref="E9:H9"/>
    <mergeCell ref="I9:N9"/>
    <mergeCell ref="E10:H10"/>
    <mergeCell ref="I10:N10"/>
    <mergeCell ref="E23:H23"/>
    <mergeCell ref="I23:N23"/>
    <mergeCell ref="E11:H11"/>
    <mergeCell ref="I11:N11"/>
    <mergeCell ref="C12:H12"/>
    <mergeCell ref="I12:N12"/>
    <mergeCell ref="I13:M13"/>
    <mergeCell ref="G19:H19"/>
    <mergeCell ref="B20:C20"/>
    <mergeCell ref="E21:H21"/>
    <mergeCell ref="I21:N21"/>
    <mergeCell ref="E22:H22"/>
    <mergeCell ref="I22:N22"/>
    <mergeCell ref="E24:H24"/>
    <mergeCell ref="I24:N24"/>
    <mergeCell ref="E25:H25"/>
    <mergeCell ref="I25:N25"/>
    <mergeCell ref="E26:H26"/>
    <mergeCell ref="I26:N26"/>
    <mergeCell ref="C30:H30"/>
    <mergeCell ref="I30:N30"/>
    <mergeCell ref="E27:H27"/>
    <mergeCell ref="I27:N27"/>
    <mergeCell ref="E28:H28"/>
    <mergeCell ref="I28:N28"/>
    <mergeCell ref="E29:H29"/>
    <mergeCell ref="I29:N29"/>
  </mergeCells>
  <phoneticPr fontId="18"/>
  <pageMargins left="0.70866141732283472" right="0" top="0.59055118110236227" bottom="0" header="0.31496062992125984" footer="0.31496062992125984"/>
  <pageSetup paperSize="13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944A2-9E1A-4155-9051-2C8D814B3CEF}">
  <sheetPr codeName="Sheet26">
    <tabColor rgb="FFFF0000"/>
  </sheetPr>
  <dimension ref="A1:U30"/>
  <sheetViews>
    <sheetView workbookViewId="0">
      <selection activeCell="B11" sqref="B11"/>
    </sheetView>
  </sheetViews>
  <sheetFormatPr defaultRowHeight="18.75"/>
  <cols>
    <col min="1" max="1" width="1.625" customWidth="1"/>
    <col min="2" max="2" width="12.625" customWidth="1"/>
    <col min="3" max="3" width="8.625" customWidth="1"/>
    <col min="4" max="4" width="20.625" customWidth="1"/>
    <col min="5" max="14" width="2.625" customWidth="1"/>
    <col min="15" max="15" width="1.625" customWidth="1"/>
    <col min="16" max="16" width="10.625" bestFit="1" customWidth="1"/>
  </cols>
  <sheetData>
    <row r="1" spans="1:21" ht="35.25">
      <c r="B1" s="7"/>
      <c r="C1" s="5"/>
      <c r="D1" s="8"/>
      <c r="E1" s="5"/>
      <c r="F1" s="56" t="s">
        <v>78</v>
      </c>
      <c r="G1" s="209"/>
      <c r="H1" s="210"/>
      <c r="I1" s="54"/>
      <c r="J1" s="57"/>
      <c r="K1" s="62"/>
      <c r="L1" s="55" t="s">
        <v>35</v>
      </c>
      <c r="M1" s="57"/>
      <c r="N1" s="58"/>
      <c r="O1" s="63"/>
    </row>
    <row r="2" spans="1:21">
      <c r="B2" s="220" t="e">
        <f>入力例!#REF!</f>
        <v>#REF!</v>
      </c>
      <c r="C2" s="221"/>
      <c r="D2" s="11" t="s">
        <v>31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1">
      <c r="A3" s="62"/>
      <c r="B3" s="6" t="s">
        <v>36</v>
      </c>
      <c r="C3" s="24" t="s">
        <v>37</v>
      </c>
      <c r="D3" s="6" t="s">
        <v>38</v>
      </c>
      <c r="E3" s="302" t="s">
        <v>39</v>
      </c>
      <c r="F3" s="302"/>
      <c r="G3" s="302"/>
      <c r="H3" s="302"/>
      <c r="I3" s="289" t="s">
        <v>36</v>
      </c>
      <c r="J3" s="289"/>
      <c r="K3" s="289"/>
      <c r="L3" s="289"/>
      <c r="M3" s="289"/>
      <c r="N3" s="289"/>
      <c r="O3" s="83"/>
    </row>
    <row r="4" spans="1:21">
      <c r="A4" s="36"/>
      <c r="B4" s="12" t="e">
        <f>SUM(#REF!)</f>
        <v>#REF!</v>
      </c>
      <c r="C4" s="15" t="s">
        <v>68</v>
      </c>
      <c r="D4" s="31" t="e">
        <f>VLOOKUP($P4,入力例!$A:$C,2,0)&amp;  TEXT(#REF!,"含む 0名") &amp; "　（" &amp; TEXT(入力例!#REF!,"m月分") &amp; "）"</f>
        <v>#N/A</v>
      </c>
      <c r="E4" s="303" t="s">
        <v>23</v>
      </c>
      <c r="F4" s="303"/>
      <c r="G4" s="303"/>
      <c r="H4" s="303"/>
      <c r="I4" s="281" t="e">
        <f>#REF!</f>
        <v>#REF!</v>
      </c>
      <c r="J4" s="281"/>
      <c r="K4" s="281"/>
      <c r="L4" s="281"/>
      <c r="M4" s="281"/>
      <c r="N4" s="281"/>
      <c r="O4" s="26"/>
      <c r="P4" s="4" t="s">
        <v>119</v>
      </c>
    </row>
    <row r="5" spans="1:21">
      <c r="A5" s="37"/>
      <c r="B5" s="16" t="e">
        <f>#REF!</f>
        <v>#REF!</v>
      </c>
      <c r="C5" s="43" t="s">
        <v>69</v>
      </c>
      <c r="D5" s="32" t="s">
        <v>70</v>
      </c>
      <c r="E5" s="301"/>
      <c r="F5" s="301"/>
      <c r="G5" s="301"/>
      <c r="H5" s="301"/>
      <c r="I5" s="280"/>
      <c r="J5" s="280"/>
      <c r="K5" s="280"/>
      <c r="L5" s="280"/>
      <c r="M5" s="280"/>
      <c r="N5" s="280"/>
      <c r="O5" s="34"/>
      <c r="P5" s="1"/>
    </row>
    <row r="6" spans="1:21">
      <c r="A6" s="37"/>
      <c r="B6" s="16" t="e">
        <f>#REF!</f>
        <v>#REF!</v>
      </c>
      <c r="C6" s="43" t="s">
        <v>83</v>
      </c>
      <c r="D6" s="32" t="s">
        <v>71</v>
      </c>
      <c r="E6" s="301" t="s">
        <v>74</v>
      </c>
      <c r="F6" s="301"/>
      <c r="G6" s="301"/>
      <c r="H6" s="301"/>
      <c r="I6" s="280" t="e">
        <f>#REF!</f>
        <v>#REF!</v>
      </c>
      <c r="J6" s="280"/>
      <c r="K6" s="280"/>
      <c r="L6" s="280"/>
      <c r="M6" s="280"/>
      <c r="N6" s="280"/>
      <c r="O6" s="34"/>
      <c r="P6" s="1"/>
    </row>
    <row r="7" spans="1:21">
      <c r="A7" s="37"/>
      <c r="B7" s="82" t="e">
        <f>SUM(#REF!)</f>
        <v>#REF!</v>
      </c>
      <c r="C7" s="43" t="s">
        <v>83</v>
      </c>
      <c r="D7" s="32" t="s">
        <v>84</v>
      </c>
      <c r="E7" s="299" t="s">
        <v>74</v>
      </c>
      <c r="F7" s="299"/>
      <c r="G7" s="299"/>
      <c r="H7" s="299"/>
      <c r="I7" s="300" t="e">
        <f>SUM(#REF!)</f>
        <v>#REF!</v>
      </c>
      <c r="J7" s="300"/>
      <c r="K7" s="300"/>
      <c r="L7" s="300"/>
      <c r="M7" s="300"/>
      <c r="N7" s="300"/>
      <c r="O7" s="34"/>
      <c r="P7" s="1"/>
    </row>
    <row r="8" spans="1:21">
      <c r="A8" s="37"/>
      <c r="B8" s="82" t="str">
        <f>IFERROR(I8,"")</f>
        <v/>
      </c>
      <c r="C8" s="43" t="str">
        <f>IF(D8="","","本店")</f>
        <v/>
      </c>
      <c r="D8" s="32" t="str">
        <f>IF(P8="","",VLOOKUP($P8,入力例!$A:$C,2,0))</f>
        <v/>
      </c>
      <c r="E8" s="299" t="str">
        <f>IF(D8="","","医薬品事業売上")</f>
        <v/>
      </c>
      <c r="F8" s="299"/>
      <c r="G8" s="299"/>
      <c r="H8" s="299"/>
      <c r="I8" s="300" t="str">
        <f>IFERROR(HLOOKUP($P8,#REF!,47,0),"")</f>
        <v/>
      </c>
      <c r="J8" s="300"/>
      <c r="K8" s="300"/>
      <c r="L8" s="300"/>
      <c r="M8" s="300"/>
      <c r="N8" s="300"/>
      <c r="O8" s="34"/>
      <c r="P8" s="1"/>
    </row>
    <row r="9" spans="1:21">
      <c r="A9" s="37"/>
      <c r="B9" s="82" t="str">
        <f>IFERROR(I9,"")</f>
        <v/>
      </c>
      <c r="C9" s="43" t="str">
        <f>IF(D9="","","本店")</f>
        <v/>
      </c>
      <c r="D9" s="32" t="str">
        <f>IF(P9="","",VLOOKUP($P9,入力例!$A:$C,2,0))</f>
        <v/>
      </c>
      <c r="E9" s="299" t="str">
        <f>IF(D9="","","医薬品事業売上")</f>
        <v/>
      </c>
      <c r="F9" s="299"/>
      <c r="G9" s="299"/>
      <c r="H9" s="299"/>
      <c r="I9" s="300" t="str">
        <f>IFERROR(HLOOKUP($P9,#REF!,47,0),"")</f>
        <v/>
      </c>
      <c r="J9" s="300"/>
      <c r="K9" s="300"/>
      <c r="L9" s="300"/>
      <c r="M9" s="300"/>
      <c r="N9" s="300"/>
      <c r="O9" s="34"/>
      <c r="P9" s="1"/>
    </row>
    <row r="10" spans="1:21">
      <c r="A10" s="37"/>
      <c r="B10" s="82" t="str">
        <f>IFERROR(I10,"")</f>
        <v/>
      </c>
      <c r="C10" s="43" t="str">
        <f>IF(D10="","","本店")</f>
        <v/>
      </c>
      <c r="D10" s="32" t="str">
        <f>IF(P10="","",VLOOKUP($P10,入力例!$A:$C,2,0))</f>
        <v/>
      </c>
      <c r="E10" s="299" t="str">
        <f>IF(D10="","","医薬品事業売上")</f>
        <v/>
      </c>
      <c r="F10" s="299"/>
      <c r="G10" s="299"/>
      <c r="H10" s="299"/>
      <c r="I10" s="300" t="str">
        <f>IFERROR(HLOOKUP($P10,#REF!,47,0),"")</f>
        <v/>
      </c>
      <c r="J10" s="300"/>
      <c r="K10" s="300"/>
      <c r="L10" s="300"/>
      <c r="M10" s="300"/>
      <c r="N10" s="300"/>
      <c r="O10" s="34"/>
      <c r="P10" s="1"/>
    </row>
    <row r="11" spans="1:21">
      <c r="A11" s="37"/>
      <c r="B11" s="82" t="str">
        <f>IFERROR(I11,"")</f>
        <v/>
      </c>
      <c r="C11" s="43" t="str">
        <f>IF(D11="","","本店")</f>
        <v/>
      </c>
      <c r="D11" s="32" t="str">
        <f>IF(P11="","",VLOOKUP($P11,入力例!$A:$C,2,0))</f>
        <v/>
      </c>
      <c r="E11" s="299" t="str">
        <f>IF(D11="","","医薬品事業売上")</f>
        <v/>
      </c>
      <c r="F11" s="299"/>
      <c r="G11" s="299"/>
      <c r="H11" s="299"/>
      <c r="I11" s="300" t="str">
        <f>IFERROR(HLOOKUP($P11,#REF!,47,0),"")</f>
        <v/>
      </c>
      <c r="J11" s="300"/>
      <c r="K11" s="300"/>
      <c r="L11" s="300"/>
      <c r="M11" s="300"/>
      <c r="N11" s="300"/>
      <c r="O11" s="34"/>
      <c r="P11" s="1"/>
    </row>
    <row r="12" spans="1:21">
      <c r="A12" s="40"/>
      <c r="B12" s="41" t="e">
        <f>SUM(B4:B11)</f>
        <v>#REF!</v>
      </c>
      <c r="C12" s="214" t="s">
        <v>56</v>
      </c>
      <c r="D12" s="215"/>
      <c r="E12" s="215"/>
      <c r="F12" s="215"/>
      <c r="G12" s="215"/>
      <c r="H12" s="219"/>
      <c r="I12" s="229" t="e">
        <f>SUM(I4:M11)</f>
        <v>#REF!</v>
      </c>
      <c r="J12" s="230"/>
      <c r="K12" s="230"/>
      <c r="L12" s="230"/>
      <c r="M12" s="230"/>
      <c r="N12" s="230"/>
      <c r="O12" s="51"/>
      <c r="P12" s="72" t="e">
        <f>B12-I12</f>
        <v>#REF!</v>
      </c>
    </row>
    <row r="13" spans="1:21">
      <c r="B13" s="9"/>
      <c r="C13" s="10"/>
      <c r="D13" s="10"/>
      <c r="E13" s="10"/>
      <c r="F13" s="10"/>
      <c r="G13" s="10"/>
      <c r="H13" s="10"/>
      <c r="I13" s="228"/>
      <c r="J13" s="228"/>
      <c r="K13" s="228"/>
      <c r="L13" s="228"/>
      <c r="M13" s="228"/>
      <c r="N13" s="42"/>
      <c r="O13" s="42"/>
    </row>
    <row r="14" spans="1:21">
      <c r="U14" t="s">
        <v>116</v>
      </c>
    </row>
    <row r="16" spans="1:2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8" spans="1:16" ht="20.100000000000001" customHeight="1"/>
    <row r="19" spans="1:16" ht="35.25">
      <c r="B19" s="7"/>
      <c r="C19" s="5"/>
      <c r="D19" s="8"/>
      <c r="E19" s="5"/>
      <c r="F19" s="56" t="s">
        <v>78</v>
      </c>
      <c r="G19" s="209"/>
      <c r="H19" s="210"/>
      <c r="I19" s="54"/>
      <c r="J19" s="57"/>
      <c r="K19" s="62"/>
      <c r="L19" s="55" t="s">
        <v>35</v>
      </c>
      <c r="M19" s="57"/>
      <c r="N19" s="58"/>
      <c r="O19" s="63"/>
    </row>
    <row r="20" spans="1:16">
      <c r="B20" s="220" t="e">
        <f>入力例!#REF!</f>
        <v>#REF!</v>
      </c>
      <c r="C20" s="221"/>
      <c r="D20" s="11" t="s">
        <v>26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6">
      <c r="A21" s="62"/>
      <c r="B21" s="6" t="s">
        <v>36</v>
      </c>
      <c r="C21" s="24" t="s">
        <v>37</v>
      </c>
      <c r="D21" s="6" t="s">
        <v>38</v>
      </c>
      <c r="E21" s="302" t="s">
        <v>39</v>
      </c>
      <c r="F21" s="302"/>
      <c r="G21" s="302"/>
      <c r="H21" s="302"/>
      <c r="I21" s="289" t="s">
        <v>36</v>
      </c>
      <c r="J21" s="289"/>
      <c r="K21" s="289"/>
      <c r="L21" s="289"/>
      <c r="M21" s="289"/>
      <c r="N21" s="289"/>
      <c r="O21" s="83"/>
    </row>
    <row r="22" spans="1:16">
      <c r="A22" s="36"/>
      <c r="B22" s="12" t="e">
        <f>SUM(#REF!)</f>
        <v>#REF!</v>
      </c>
      <c r="C22" s="15" t="s">
        <v>68</v>
      </c>
      <c r="D22" s="31" t="e">
        <f>VLOOKUP($P22,入力例!$A:$C,2,0)&amp;  TEXT(#REF!,"含む 0名") &amp; "　（" &amp; TEXT(入力例!#REF!,"m月分") &amp; "）"</f>
        <v>#N/A</v>
      </c>
      <c r="E22" s="303" t="s">
        <v>23</v>
      </c>
      <c r="F22" s="303"/>
      <c r="G22" s="303"/>
      <c r="H22" s="303"/>
      <c r="I22" s="281" t="e">
        <f>#REF!</f>
        <v>#REF!</v>
      </c>
      <c r="J22" s="281"/>
      <c r="K22" s="281"/>
      <c r="L22" s="281"/>
      <c r="M22" s="281"/>
      <c r="N22" s="281"/>
      <c r="O22" s="26"/>
      <c r="P22" s="4" t="s">
        <v>10</v>
      </c>
    </row>
    <row r="23" spans="1:16">
      <c r="A23" s="37"/>
      <c r="B23" s="16" t="e">
        <f>#REF!</f>
        <v>#REF!</v>
      </c>
      <c r="C23" s="43" t="s">
        <v>69</v>
      </c>
      <c r="D23" s="32" t="s">
        <v>70</v>
      </c>
      <c r="E23" s="301"/>
      <c r="F23" s="301"/>
      <c r="G23" s="301"/>
      <c r="H23" s="301"/>
      <c r="I23" s="280"/>
      <c r="J23" s="280"/>
      <c r="K23" s="280"/>
      <c r="L23" s="280"/>
      <c r="M23" s="280"/>
      <c r="N23" s="280"/>
      <c r="O23" s="34"/>
      <c r="P23" s="1"/>
    </row>
    <row r="24" spans="1:16" ht="18.75" customHeight="1">
      <c r="A24" s="37"/>
      <c r="B24" s="16" t="e">
        <f>#REF!</f>
        <v>#REF!</v>
      </c>
      <c r="C24" s="43" t="s">
        <v>83</v>
      </c>
      <c r="D24" s="18" t="s">
        <v>71</v>
      </c>
      <c r="E24" s="257" t="s">
        <v>74</v>
      </c>
      <c r="F24" s="258"/>
      <c r="G24" s="258"/>
      <c r="H24" s="259"/>
      <c r="I24" s="280" t="e">
        <f>#REF!</f>
        <v>#REF!</v>
      </c>
      <c r="J24" s="280"/>
      <c r="K24" s="280"/>
      <c r="L24" s="280"/>
      <c r="M24" s="280"/>
      <c r="N24" s="280"/>
      <c r="O24" s="34"/>
      <c r="P24" s="1"/>
    </row>
    <row r="25" spans="1:16">
      <c r="A25" s="37"/>
      <c r="B25" s="82" t="e">
        <f>SUM(#REF!,#REF!)</f>
        <v>#REF!</v>
      </c>
      <c r="C25" s="43" t="s">
        <v>83</v>
      </c>
      <c r="D25" s="18" t="s">
        <v>84</v>
      </c>
      <c r="E25" s="257" t="s">
        <v>74</v>
      </c>
      <c r="F25" s="258"/>
      <c r="G25" s="258"/>
      <c r="H25" s="259"/>
      <c r="I25" s="300" t="e">
        <f>SUM(#REF!,#REF!)</f>
        <v>#REF!</v>
      </c>
      <c r="J25" s="300"/>
      <c r="K25" s="300"/>
      <c r="L25" s="300"/>
      <c r="M25" s="300"/>
      <c r="N25" s="300"/>
      <c r="O25" s="34"/>
      <c r="P25" s="1"/>
    </row>
    <row r="26" spans="1:16">
      <c r="A26" s="37"/>
      <c r="B26" s="82" t="str">
        <f>IFERROR(I26,"")</f>
        <v/>
      </c>
      <c r="C26" s="43" t="str">
        <f>IF(D26="","","本店")</f>
        <v/>
      </c>
      <c r="D26" s="32" t="str">
        <f>IF(P26="","",VLOOKUP($P26,入力例!$A:$C,2,0))</f>
        <v/>
      </c>
      <c r="E26" s="299" t="str">
        <f>IF(D26="","","医薬品事業売上")</f>
        <v/>
      </c>
      <c r="F26" s="299"/>
      <c r="G26" s="299"/>
      <c r="H26" s="299"/>
      <c r="I26" s="300" t="str">
        <f>IFERROR(HLOOKUP($P26,#REF!,47,0),"")</f>
        <v/>
      </c>
      <c r="J26" s="300"/>
      <c r="K26" s="300"/>
      <c r="L26" s="300"/>
      <c r="M26" s="300"/>
      <c r="N26" s="300"/>
      <c r="O26" s="34"/>
      <c r="P26" s="1"/>
    </row>
    <row r="27" spans="1:16">
      <c r="A27" s="37"/>
      <c r="B27" s="82" t="str">
        <f>IFERROR(I27,"")</f>
        <v/>
      </c>
      <c r="C27" s="43" t="str">
        <f>IF(D27="","","本店")</f>
        <v/>
      </c>
      <c r="D27" s="32" t="str">
        <f>IF(P27="","",VLOOKUP($P27,入力例!$A:$C,2,0))</f>
        <v/>
      </c>
      <c r="E27" s="299" t="str">
        <f>IF(D27="","","医薬品事業売上")</f>
        <v/>
      </c>
      <c r="F27" s="299"/>
      <c r="G27" s="299"/>
      <c r="H27" s="299"/>
      <c r="I27" s="300" t="str">
        <f>IFERROR(HLOOKUP($P27,#REF!,47,0),"")</f>
        <v/>
      </c>
      <c r="J27" s="300"/>
      <c r="K27" s="300"/>
      <c r="L27" s="300"/>
      <c r="M27" s="300"/>
      <c r="N27" s="300"/>
      <c r="O27" s="34"/>
      <c r="P27" s="1"/>
    </row>
    <row r="28" spans="1:16">
      <c r="A28" s="37"/>
      <c r="B28" s="82" t="str">
        <f>IFERROR(I28,"")</f>
        <v/>
      </c>
      <c r="C28" s="43" t="str">
        <f>IF(D28="","","本店")</f>
        <v/>
      </c>
      <c r="D28" s="32" t="str">
        <f>IF(P28="","",VLOOKUP($P28,入力例!$A:$C,2,0))</f>
        <v/>
      </c>
      <c r="E28" s="299" t="str">
        <f>IF(D28="","","医薬品事業売上")</f>
        <v/>
      </c>
      <c r="F28" s="299"/>
      <c r="G28" s="299"/>
      <c r="H28" s="299"/>
      <c r="I28" s="300" t="str">
        <f>IFERROR(HLOOKUP($P28,#REF!,47,0),"")</f>
        <v/>
      </c>
      <c r="J28" s="300"/>
      <c r="K28" s="300"/>
      <c r="L28" s="300"/>
      <c r="M28" s="300"/>
      <c r="N28" s="300"/>
      <c r="O28" s="34"/>
      <c r="P28" s="1"/>
    </row>
    <row r="29" spans="1:16">
      <c r="A29" s="37"/>
      <c r="B29" s="82" t="str">
        <f>IFERROR(I29,"")</f>
        <v/>
      </c>
      <c r="C29" s="43" t="str">
        <f>IF(D29="","","本店")</f>
        <v/>
      </c>
      <c r="D29" s="32" t="str">
        <f>IF(P29="","",VLOOKUP($P29,入力例!$A:$C,2,0))</f>
        <v/>
      </c>
      <c r="E29" s="299" t="str">
        <f>IF(D29="","","医薬品事業売上")</f>
        <v/>
      </c>
      <c r="F29" s="299"/>
      <c r="G29" s="299"/>
      <c r="H29" s="299"/>
      <c r="I29" s="300" t="str">
        <f>IFERROR(HLOOKUP($P29,#REF!,47,0),"")</f>
        <v/>
      </c>
      <c r="J29" s="300"/>
      <c r="K29" s="300"/>
      <c r="L29" s="300"/>
      <c r="M29" s="300"/>
      <c r="N29" s="300"/>
      <c r="O29" s="34"/>
      <c r="P29" s="1"/>
    </row>
    <row r="30" spans="1:16">
      <c r="A30" s="62"/>
      <c r="B30" s="85" t="e">
        <f>SUM(B22:B29)</f>
        <v>#REF!</v>
      </c>
      <c r="C30" s="289" t="s">
        <v>56</v>
      </c>
      <c r="D30" s="289"/>
      <c r="E30" s="289"/>
      <c r="F30" s="289"/>
      <c r="G30" s="289"/>
      <c r="H30" s="289"/>
      <c r="I30" s="298" t="e">
        <f>SUM(I22:I29)</f>
        <v>#REF!</v>
      </c>
      <c r="J30" s="298"/>
      <c r="K30" s="298"/>
      <c r="L30" s="298"/>
      <c r="M30" s="298"/>
      <c r="N30" s="298"/>
      <c r="O30" s="84"/>
      <c r="P30" s="72" t="e">
        <f>B30-I30</f>
        <v>#REF!</v>
      </c>
    </row>
  </sheetData>
  <mergeCells count="45">
    <mergeCell ref="G1:H1"/>
    <mergeCell ref="B2:C2"/>
    <mergeCell ref="E3:H3"/>
    <mergeCell ref="I3:N3"/>
    <mergeCell ref="E4:H4"/>
    <mergeCell ref="I4:N4"/>
    <mergeCell ref="E5:H5"/>
    <mergeCell ref="I5:N5"/>
    <mergeCell ref="E6:H6"/>
    <mergeCell ref="I6:N6"/>
    <mergeCell ref="E7:H7"/>
    <mergeCell ref="I7:N7"/>
    <mergeCell ref="E8:H8"/>
    <mergeCell ref="I8:N8"/>
    <mergeCell ref="E9:H9"/>
    <mergeCell ref="I9:N9"/>
    <mergeCell ref="E10:H10"/>
    <mergeCell ref="I10:N10"/>
    <mergeCell ref="E23:H23"/>
    <mergeCell ref="I23:N23"/>
    <mergeCell ref="E11:H11"/>
    <mergeCell ref="I11:N11"/>
    <mergeCell ref="C12:H12"/>
    <mergeCell ref="I12:N12"/>
    <mergeCell ref="I13:M13"/>
    <mergeCell ref="G19:H19"/>
    <mergeCell ref="B20:C20"/>
    <mergeCell ref="E21:H21"/>
    <mergeCell ref="I21:N21"/>
    <mergeCell ref="E22:H22"/>
    <mergeCell ref="I22:N22"/>
    <mergeCell ref="E24:H24"/>
    <mergeCell ref="I24:N24"/>
    <mergeCell ref="E25:H25"/>
    <mergeCell ref="I25:N25"/>
    <mergeCell ref="E26:H26"/>
    <mergeCell ref="I26:N26"/>
    <mergeCell ref="C30:H30"/>
    <mergeCell ref="I30:N30"/>
    <mergeCell ref="E27:H27"/>
    <mergeCell ref="I27:N27"/>
    <mergeCell ref="E28:H28"/>
    <mergeCell ref="I28:N28"/>
    <mergeCell ref="E29:H29"/>
    <mergeCell ref="I29:N29"/>
  </mergeCells>
  <phoneticPr fontId="18"/>
  <pageMargins left="0.70866141732283472" right="0" top="0.59055118110236227" bottom="0" header="0.31496062992125984" footer="0.31496062992125984"/>
  <pageSetup paperSize="1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25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H20" sqref="H20"/>
    </sheetView>
  </sheetViews>
  <sheetFormatPr defaultRowHeight="18.75"/>
  <cols>
    <col min="1" max="1" width="8.625" customWidth="1"/>
    <col min="2" max="2" width="16.625" style="2" customWidth="1"/>
    <col min="3" max="3" width="6.625" style="2" customWidth="1"/>
    <col min="4" max="4" width="14.625" style="2" customWidth="1"/>
    <col min="5" max="5" width="4.625" style="2" customWidth="1"/>
    <col min="6" max="6" width="8.625" style="96" customWidth="1"/>
    <col min="7" max="7" width="12.625" customWidth="1"/>
    <col min="8" max="36" width="8.625" customWidth="1"/>
    <col min="37" max="37" width="30.625" customWidth="1"/>
  </cols>
  <sheetData>
    <row r="1" spans="1:37" ht="30" customHeight="1" thickBot="1">
      <c r="A1" s="168" t="s">
        <v>233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</row>
    <row r="2" spans="1:37" ht="15" customHeight="1">
      <c r="A2" s="174" t="s">
        <v>126</v>
      </c>
      <c r="B2" s="177" t="s">
        <v>138</v>
      </c>
      <c r="C2" s="179" t="s">
        <v>127</v>
      </c>
      <c r="D2" s="179" t="s">
        <v>139</v>
      </c>
      <c r="E2" s="184" t="s">
        <v>122</v>
      </c>
      <c r="F2" s="169" t="s">
        <v>156</v>
      </c>
      <c r="G2" s="170"/>
      <c r="H2" s="171"/>
      <c r="I2" s="190" t="s">
        <v>234</v>
      </c>
      <c r="J2" s="200" t="s">
        <v>129</v>
      </c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5"/>
      <c r="AK2" s="196" t="s">
        <v>128</v>
      </c>
    </row>
    <row r="3" spans="1:37" ht="15" customHeight="1">
      <c r="A3" s="175"/>
      <c r="B3" s="178"/>
      <c r="C3" s="180"/>
      <c r="D3" s="182"/>
      <c r="E3" s="185"/>
      <c r="F3" s="172"/>
      <c r="G3" s="172"/>
      <c r="H3" s="173"/>
      <c r="I3" s="191"/>
      <c r="J3" s="201">
        <v>45444</v>
      </c>
      <c r="K3" s="167"/>
      <c r="L3" s="167"/>
      <c r="M3" s="187">
        <f>EOMONTH(J3,1)</f>
        <v>45504</v>
      </c>
      <c r="N3" s="187"/>
      <c r="O3" s="187"/>
      <c r="P3" s="188">
        <f>EOMONTH(M3,0)</f>
        <v>45504</v>
      </c>
      <c r="Q3" s="188"/>
      <c r="R3" s="188"/>
      <c r="S3" s="166">
        <f>EOMONTH(P3,1)</f>
        <v>45535</v>
      </c>
      <c r="T3" s="167"/>
      <c r="U3" s="167"/>
      <c r="V3" s="166">
        <f>EOMONTH(S3,1)</f>
        <v>45565</v>
      </c>
      <c r="W3" s="167"/>
      <c r="X3" s="167"/>
      <c r="Y3" s="166">
        <f>EOMONTH(V3,1)</f>
        <v>45596</v>
      </c>
      <c r="Z3" s="167"/>
      <c r="AA3" s="167"/>
      <c r="AB3" s="166">
        <f>EOMONTH(Y3,1)</f>
        <v>45626</v>
      </c>
      <c r="AC3" s="167"/>
      <c r="AD3" s="167"/>
      <c r="AE3" s="187">
        <f>EOMONTH(AB3,1)</f>
        <v>45657</v>
      </c>
      <c r="AF3" s="187"/>
      <c r="AG3" s="187"/>
      <c r="AH3" s="188">
        <f>EOMONTH(AE3,0)</f>
        <v>45657</v>
      </c>
      <c r="AI3" s="188"/>
      <c r="AJ3" s="189"/>
      <c r="AK3" s="197"/>
    </row>
    <row r="4" spans="1:37" s="99" customFormat="1" ht="15" customHeight="1">
      <c r="A4" s="175"/>
      <c r="B4" s="178"/>
      <c r="C4" s="180"/>
      <c r="D4" s="182"/>
      <c r="E4" s="185"/>
      <c r="F4" s="98" t="s">
        <v>131</v>
      </c>
      <c r="G4" s="97" t="s">
        <v>132</v>
      </c>
      <c r="H4" s="105"/>
      <c r="I4" s="191"/>
      <c r="J4" s="153" t="s">
        <v>133</v>
      </c>
      <c r="K4" s="107" t="s">
        <v>134</v>
      </c>
      <c r="L4" s="145" t="s">
        <v>135</v>
      </c>
      <c r="M4" s="100" t="s">
        <v>136</v>
      </c>
      <c r="N4" s="107" t="s">
        <v>137</v>
      </c>
      <c r="O4" s="145" t="s">
        <v>140</v>
      </c>
      <c r="P4" s="100" t="s">
        <v>146</v>
      </c>
      <c r="Q4" s="109" t="s">
        <v>147</v>
      </c>
      <c r="R4" s="145" t="s">
        <v>148</v>
      </c>
      <c r="S4" s="100" t="s">
        <v>149</v>
      </c>
      <c r="T4" s="109" t="s">
        <v>150</v>
      </c>
      <c r="U4" s="145" t="s">
        <v>151</v>
      </c>
      <c r="V4" s="100" t="s">
        <v>152</v>
      </c>
      <c r="W4" s="109" t="s">
        <v>161</v>
      </c>
      <c r="X4" s="145" t="s">
        <v>162</v>
      </c>
      <c r="Y4" s="100" t="s">
        <v>163</v>
      </c>
      <c r="Z4" s="109" t="s">
        <v>164</v>
      </c>
      <c r="AA4" s="145" t="s">
        <v>165</v>
      </c>
      <c r="AB4" s="100" t="s">
        <v>166</v>
      </c>
      <c r="AC4" s="109" t="s">
        <v>167</v>
      </c>
      <c r="AD4" s="145" t="s">
        <v>168</v>
      </c>
      <c r="AE4" s="100" t="s">
        <v>169</v>
      </c>
      <c r="AF4" s="109" t="s">
        <v>170</v>
      </c>
      <c r="AG4" s="145" t="s">
        <v>171</v>
      </c>
      <c r="AH4" s="100" t="s">
        <v>172</v>
      </c>
      <c r="AI4" s="109" t="s">
        <v>173</v>
      </c>
      <c r="AJ4" s="154" t="s">
        <v>174</v>
      </c>
      <c r="AK4" s="197"/>
    </row>
    <row r="5" spans="1:37" ht="45" customHeight="1" thickBot="1">
      <c r="A5" s="176"/>
      <c r="B5" s="101" t="s">
        <v>141</v>
      </c>
      <c r="C5" s="181"/>
      <c r="D5" s="183"/>
      <c r="E5" s="186"/>
      <c r="F5" s="102" t="s">
        <v>153</v>
      </c>
      <c r="G5" s="103" t="s">
        <v>142</v>
      </c>
      <c r="H5" s="104" t="s">
        <v>143</v>
      </c>
      <c r="I5" s="192"/>
      <c r="J5" s="155" t="s">
        <v>130</v>
      </c>
      <c r="K5" s="108" t="s">
        <v>144</v>
      </c>
      <c r="L5" s="146" t="s">
        <v>154</v>
      </c>
      <c r="M5" s="106" t="s">
        <v>130</v>
      </c>
      <c r="N5" s="108" t="s">
        <v>145</v>
      </c>
      <c r="O5" s="146" t="s">
        <v>155</v>
      </c>
      <c r="P5" s="106" t="s">
        <v>130</v>
      </c>
      <c r="Q5" s="108" t="s">
        <v>157</v>
      </c>
      <c r="R5" s="146" t="s">
        <v>175</v>
      </c>
      <c r="S5" s="106" t="s">
        <v>130</v>
      </c>
      <c r="T5" s="108" t="s">
        <v>158</v>
      </c>
      <c r="U5" s="146" t="s">
        <v>176</v>
      </c>
      <c r="V5" s="106" t="s">
        <v>130</v>
      </c>
      <c r="W5" s="108" t="s">
        <v>159</v>
      </c>
      <c r="X5" s="146" t="s">
        <v>177</v>
      </c>
      <c r="Y5" s="106" t="s">
        <v>130</v>
      </c>
      <c r="Z5" s="108" t="s">
        <v>160</v>
      </c>
      <c r="AA5" s="146" t="s">
        <v>178</v>
      </c>
      <c r="AB5" s="106" t="s">
        <v>130</v>
      </c>
      <c r="AC5" s="108" t="s">
        <v>182</v>
      </c>
      <c r="AD5" s="146" t="s">
        <v>179</v>
      </c>
      <c r="AE5" s="106" t="s">
        <v>130</v>
      </c>
      <c r="AF5" s="108" t="s">
        <v>183</v>
      </c>
      <c r="AG5" s="146" t="s">
        <v>180</v>
      </c>
      <c r="AH5" s="106" t="s">
        <v>130</v>
      </c>
      <c r="AI5" s="108" t="s">
        <v>184</v>
      </c>
      <c r="AJ5" s="156" t="s">
        <v>181</v>
      </c>
      <c r="AK5" s="198"/>
    </row>
    <row r="6" spans="1:37">
      <c r="A6" s="112" t="s">
        <v>185</v>
      </c>
      <c r="B6" s="113" t="s">
        <v>201</v>
      </c>
      <c r="C6" s="113" t="s">
        <v>3</v>
      </c>
      <c r="D6" s="113" t="s">
        <v>223</v>
      </c>
      <c r="E6" s="113" t="s">
        <v>123</v>
      </c>
      <c r="F6" s="114">
        <v>0</v>
      </c>
      <c r="G6" s="131">
        <f>IF($E6="甲",(F6+1)*30000,0)</f>
        <v>0</v>
      </c>
      <c r="H6" s="136">
        <f>SUM(K6,N6,Q6,T6,W6,Z6,AC6,AF6,AI6)</f>
        <v>0</v>
      </c>
      <c r="I6" s="139">
        <f>IF(G6=H6,0,G6-H6)</f>
        <v>0</v>
      </c>
      <c r="J6" s="157">
        <v>294514</v>
      </c>
      <c r="K6" s="130">
        <f t="shared" ref="K6:K9" si="0">IF(J6&lt;=G6,J6,G6)</f>
        <v>0</v>
      </c>
      <c r="L6" s="147">
        <f t="shared" ref="L6:L25" si="1">IF(G6-K6&gt;0,G6-K6,0)</f>
        <v>0</v>
      </c>
      <c r="M6" s="142">
        <v>0</v>
      </c>
      <c r="N6" s="130">
        <f t="shared" ref="N6:N14" si="2">IF(M6&lt;=L6,M6,L6)</f>
        <v>0</v>
      </c>
      <c r="O6" s="147">
        <f t="shared" ref="O6:O7" si="3">L6-N6</f>
        <v>0</v>
      </c>
      <c r="P6" s="142">
        <v>0</v>
      </c>
      <c r="Q6" s="130">
        <f t="shared" ref="Q6:Q14" si="4">IF(P6&lt;=O6,P6,O6)</f>
        <v>0</v>
      </c>
      <c r="R6" s="147">
        <f t="shared" ref="R6:R7" si="5">O6-Q6</f>
        <v>0</v>
      </c>
      <c r="S6" s="142">
        <v>0</v>
      </c>
      <c r="T6" s="130">
        <f t="shared" ref="T6:T14" si="6">IF(S6&lt;=R6,S6,R6)</f>
        <v>0</v>
      </c>
      <c r="U6" s="147">
        <f t="shared" ref="U6:U7" si="7">R6-T6</f>
        <v>0</v>
      </c>
      <c r="V6" s="142">
        <v>0</v>
      </c>
      <c r="W6" s="130">
        <f t="shared" ref="W6:W14" si="8">IF(V6&lt;=U6,V6,U6)</f>
        <v>0</v>
      </c>
      <c r="X6" s="147">
        <f t="shared" ref="X6:X7" si="9">U6-W6</f>
        <v>0</v>
      </c>
      <c r="Y6" s="142">
        <v>0</v>
      </c>
      <c r="Z6" s="130">
        <f t="shared" ref="Z6:Z14" si="10">IF(Y6&lt;=X6,Y6,X6)</f>
        <v>0</v>
      </c>
      <c r="AA6" s="147">
        <f t="shared" ref="AA6:AA7" si="11">X6-Z6</f>
        <v>0</v>
      </c>
      <c r="AB6" s="142">
        <v>0</v>
      </c>
      <c r="AC6" s="130">
        <f t="shared" ref="AC6:AC14" si="12">IF(AB6&lt;=AA6,AB6,AA6)</f>
        <v>0</v>
      </c>
      <c r="AD6" s="147">
        <f t="shared" ref="AD6:AD7" si="13">AA6-AC6</f>
        <v>0</v>
      </c>
      <c r="AE6" s="142">
        <v>0</v>
      </c>
      <c r="AF6" s="130">
        <f t="shared" ref="AF6:AF14" si="14">IF(AE6&lt;=AD6,AE6,AD6)</f>
        <v>0</v>
      </c>
      <c r="AG6" s="147">
        <f t="shared" ref="AG6:AG7" si="15">AD6-AF6</f>
        <v>0</v>
      </c>
      <c r="AH6" s="142" t="s">
        <v>200</v>
      </c>
      <c r="AI6" s="130">
        <f t="shared" ref="AI6:AI14" si="16">IF(AH6&lt;=AG6,AH6,AG6)</f>
        <v>0</v>
      </c>
      <c r="AJ6" s="158">
        <f t="shared" ref="AJ6:AJ7" si="17">AG6-AI6</f>
        <v>0</v>
      </c>
      <c r="AK6" s="150"/>
    </row>
    <row r="7" spans="1:37">
      <c r="A7" s="115" t="s">
        <v>186</v>
      </c>
      <c r="B7" s="116" t="s">
        <v>202</v>
      </c>
      <c r="C7" s="116" t="s">
        <v>3</v>
      </c>
      <c r="D7" s="116" t="s">
        <v>223</v>
      </c>
      <c r="E7" s="116" t="s">
        <v>123</v>
      </c>
      <c r="F7" s="117">
        <v>0</v>
      </c>
      <c r="G7" s="133">
        <f t="shared" ref="G7:G11" si="18">IF($E7="甲",(F7+1)*30000,0)</f>
        <v>0</v>
      </c>
      <c r="H7" s="137">
        <f t="shared" ref="H7:H11" si="19">SUM(K7,N7,Q7,T7,W7,Z7,AC7,AF7,AI7)</f>
        <v>0</v>
      </c>
      <c r="I7" s="140">
        <f t="shared" ref="I7:I25" si="20">IF(G7=H7,0,G7-H7)</f>
        <v>0</v>
      </c>
      <c r="J7" s="159">
        <v>10200</v>
      </c>
      <c r="K7" s="132">
        <f t="shared" si="0"/>
        <v>0</v>
      </c>
      <c r="L7" s="148">
        <f t="shared" si="1"/>
        <v>0</v>
      </c>
      <c r="M7" s="143">
        <v>0</v>
      </c>
      <c r="N7" s="132">
        <f t="shared" si="2"/>
        <v>0</v>
      </c>
      <c r="O7" s="148">
        <f t="shared" si="3"/>
        <v>0</v>
      </c>
      <c r="P7" s="143">
        <v>0</v>
      </c>
      <c r="Q7" s="132">
        <f t="shared" si="4"/>
        <v>0</v>
      </c>
      <c r="R7" s="148">
        <f t="shared" si="5"/>
        <v>0</v>
      </c>
      <c r="S7" s="143">
        <v>0</v>
      </c>
      <c r="T7" s="132">
        <f t="shared" si="6"/>
        <v>0</v>
      </c>
      <c r="U7" s="148">
        <f t="shared" si="7"/>
        <v>0</v>
      </c>
      <c r="V7" s="143">
        <v>0</v>
      </c>
      <c r="W7" s="132">
        <f t="shared" si="8"/>
        <v>0</v>
      </c>
      <c r="X7" s="148">
        <f t="shared" si="9"/>
        <v>0</v>
      </c>
      <c r="Y7" s="143">
        <v>0</v>
      </c>
      <c r="Z7" s="132">
        <f t="shared" si="10"/>
        <v>0</v>
      </c>
      <c r="AA7" s="148">
        <f t="shared" si="11"/>
        <v>0</v>
      </c>
      <c r="AB7" s="143">
        <v>0</v>
      </c>
      <c r="AC7" s="132">
        <f t="shared" si="12"/>
        <v>0</v>
      </c>
      <c r="AD7" s="148">
        <f t="shared" si="13"/>
        <v>0</v>
      </c>
      <c r="AE7" s="143">
        <v>0</v>
      </c>
      <c r="AF7" s="132">
        <f t="shared" si="14"/>
        <v>0</v>
      </c>
      <c r="AG7" s="148">
        <f t="shared" si="15"/>
        <v>0</v>
      </c>
      <c r="AH7" s="143" t="s">
        <v>200</v>
      </c>
      <c r="AI7" s="132">
        <f t="shared" si="16"/>
        <v>0</v>
      </c>
      <c r="AJ7" s="160">
        <f t="shared" si="17"/>
        <v>0</v>
      </c>
      <c r="AK7" s="151"/>
    </row>
    <row r="8" spans="1:37">
      <c r="A8" s="115" t="s">
        <v>187</v>
      </c>
      <c r="B8" s="116" t="s">
        <v>203</v>
      </c>
      <c r="C8" s="116" t="s">
        <v>3</v>
      </c>
      <c r="D8" s="116" t="s">
        <v>223</v>
      </c>
      <c r="E8" s="116" t="s">
        <v>125</v>
      </c>
      <c r="F8" s="117">
        <v>0</v>
      </c>
      <c r="G8" s="133">
        <f>IF($E8="甲",(F8+1)*30000,0)</f>
        <v>30000</v>
      </c>
      <c r="H8" s="137">
        <f>SUM(K8,N8,Q8,T8,W8,Z8,AC8,AF8,AI8)</f>
        <v>7440</v>
      </c>
      <c r="I8" s="140">
        <f t="shared" si="20"/>
        <v>22560</v>
      </c>
      <c r="J8" s="159">
        <v>1240</v>
      </c>
      <c r="K8" s="132">
        <f t="shared" si="0"/>
        <v>1240</v>
      </c>
      <c r="L8" s="148">
        <f t="shared" si="1"/>
        <v>28760</v>
      </c>
      <c r="M8" s="143">
        <v>0</v>
      </c>
      <c r="N8" s="132">
        <f t="shared" si="2"/>
        <v>0</v>
      </c>
      <c r="O8" s="148">
        <f>L8-N8</f>
        <v>28760</v>
      </c>
      <c r="P8" s="143">
        <v>1240</v>
      </c>
      <c r="Q8" s="132">
        <f t="shared" si="4"/>
        <v>1240</v>
      </c>
      <c r="R8" s="148">
        <f>O8-Q8</f>
        <v>27520</v>
      </c>
      <c r="S8" s="143">
        <v>1240</v>
      </c>
      <c r="T8" s="132">
        <f t="shared" si="6"/>
        <v>1240</v>
      </c>
      <c r="U8" s="148">
        <f>R8-T8</f>
        <v>26280</v>
      </c>
      <c r="V8" s="143">
        <v>1240</v>
      </c>
      <c r="W8" s="132">
        <f t="shared" si="8"/>
        <v>1240</v>
      </c>
      <c r="X8" s="148">
        <f>U8-W8</f>
        <v>25040</v>
      </c>
      <c r="Y8" s="143">
        <v>1240</v>
      </c>
      <c r="Z8" s="132">
        <f t="shared" si="10"/>
        <v>1240</v>
      </c>
      <c r="AA8" s="148">
        <f>X8-Z8</f>
        <v>23800</v>
      </c>
      <c r="AB8" s="143">
        <v>1240</v>
      </c>
      <c r="AC8" s="132">
        <f t="shared" si="12"/>
        <v>1240</v>
      </c>
      <c r="AD8" s="148">
        <f>AA8-AC8</f>
        <v>22560</v>
      </c>
      <c r="AE8" s="143">
        <v>0</v>
      </c>
      <c r="AF8" s="132">
        <f t="shared" si="14"/>
        <v>0</v>
      </c>
      <c r="AG8" s="148">
        <f>AD8-AF8</f>
        <v>22560</v>
      </c>
      <c r="AH8" s="143">
        <v>0</v>
      </c>
      <c r="AI8" s="132">
        <f t="shared" si="16"/>
        <v>0</v>
      </c>
      <c r="AJ8" s="160">
        <f>AG8-AI8</f>
        <v>22560</v>
      </c>
      <c r="AK8" s="151"/>
    </row>
    <row r="9" spans="1:37">
      <c r="A9" s="115" t="s">
        <v>188</v>
      </c>
      <c r="B9" s="116" t="s">
        <v>204</v>
      </c>
      <c r="C9" s="116" t="s">
        <v>3</v>
      </c>
      <c r="D9" s="116" t="s">
        <v>223</v>
      </c>
      <c r="E9" s="116" t="s">
        <v>125</v>
      </c>
      <c r="F9" s="117">
        <v>0</v>
      </c>
      <c r="G9" s="133">
        <f t="shared" si="18"/>
        <v>30000</v>
      </c>
      <c r="H9" s="137">
        <f t="shared" si="19"/>
        <v>28620</v>
      </c>
      <c r="I9" s="140">
        <f t="shared" si="20"/>
        <v>1380</v>
      </c>
      <c r="J9" s="159">
        <v>4770</v>
      </c>
      <c r="K9" s="132">
        <f t="shared" si="0"/>
        <v>4770</v>
      </c>
      <c r="L9" s="148">
        <f t="shared" si="1"/>
        <v>25230</v>
      </c>
      <c r="M9" s="143">
        <v>0</v>
      </c>
      <c r="N9" s="132">
        <f t="shared" si="2"/>
        <v>0</v>
      </c>
      <c r="O9" s="148">
        <f t="shared" ref="O9:O25" si="21">L9-N9</f>
        <v>25230</v>
      </c>
      <c r="P9" s="143">
        <v>4770</v>
      </c>
      <c r="Q9" s="132">
        <f t="shared" si="4"/>
        <v>4770</v>
      </c>
      <c r="R9" s="148">
        <f>O9-Q9</f>
        <v>20460</v>
      </c>
      <c r="S9" s="143">
        <v>4770</v>
      </c>
      <c r="T9" s="132">
        <f t="shared" si="6"/>
        <v>4770</v>
      </c>
      <c r="U9" s="148">
        <f>R9-T9</f>
        <v>15690</v>
      </c>
      <c r="V9" s="143">
        <v>4770</v>
      </c>
      <c r="W9" s="132">
        <f t="shared" si="8"/>
        <v>4770</v>
      </c>
      <c r="X9" s="148">
        <f>U9-W9</f>
        <v>10920</v>
      </c>
      <c r="Y9" s="143">
        <v>4770</v>
      </c>
      <c r="Z9" s="132">
        <f t="shared" si="10"/>
        <v>4770</v>
      </c>
      <c r="AA9" s="148">
        <f>X9-Z9</f>
        <v>6150</v>
      </c>
      <c r="AB9" s="143">
        <v>4770</v>
      </c>
      <c r="AC9" s="132">
        <f t="shared" si="12"/>
        <v>4770</v>
      </c>
      <c r="AD9" s="148">
        <f>AA9-AC9</f>
        <v>1380</v>
      </c>
      <c r="AE9" s="143">
        <v>0</v>
      </c>
      <c r="AF9" s="132">
        <f t="shared" si="14"/>
        <v>0</v>
      </c>
      <c r="AG9" s="148">
        <f>AD9-AF9</f>
        <v>1380</v>
      </c>
      <c r="AH9" s="143">
        <v>0</v>
      </c>
      <c r="AI9" s="132">
        <f t="shared" si="16"/>
        <v>0</v>
      </c>
      <c r="AJ9" s="160">
        <f>AG9-AI9</f>
        <v>1380</v>
      </c>
      <c r="AK9" s="151"/>
    </row>
    <row r="10" spans="1:37">
      <c r="A10" s="115" t="s">
        <v>2</v>
      </c>
      <c r="B10" s="116" t="s">
        <v>205</v>
      </c>
      <c r="C10" s="116" t="s">
        <v>3</v>
      </c>
      <c r="D10" s="116" t="s">
        <v>223</v>
      </c>
      <c r="E10" s="116" t="s">
        <v>124</v>
      </c>
      <c r="F10" s="117">
        <v>0</v>
      </c>
      <c r="G10" s="133">
        <f t="shared" si="18"/>
        <v>30000</v>
      </c>
      <c r="H10" s="137">
        <f t="shared" si="19"/>
        <v>30000</v>
      </c>
      <c r="I10" s="140">
        <f t="shared" si="20"/>
        <v>0</v>
      </c>
      <c r="J10" s="159">
        <v>82793</v>
      </c>
      <c r="K10" s="132">
        <f>IF(J10&lt;=G10,J10,G10)</f>
        <v>30000</v>
      </c>
      <c r="L10" s="148">
        <f t="shared" si="1"/>
        <v>0</v>
      </c>
      <c r="M10" s="143">
        <v>0</v>
      </c>
      <c r="N10" s="132">
        <f t="shared" si="2"/>
        <v>0</v>
      </c>
      <c r="O10" s="148">
        <f t="shared" si="21"/>
        <v>0</v>
      </c>
      <c r="P10" s="143">
        <v>0</v>
      </c>
      <c r="Q10" s="132">
        <f t="shared" si="4"/>
        <v>0</v>
      </c>
      <c r="R10" s="148">
        <f t="shared" ref="R10:R25" si="22">O10-Q10</f>
        <v>0</v>
      </c>
      <c r="S10" s="143">
        <v>0</v>
      </c>
      <c r="T10" s="132">
        <f t="shared" si="6"/>
        <v>0</v>
      </c>
      <c r="U10" s="148">
        <f t="shared" ref="U10:U25" si="23">R10-T10</f>
        <v>0</v>
      </c>
      <c r="V10" s="143">
        <v>0</v>
      </c>
      <c r="W10" s="132">
        <f t="shared" si="8"/>
        <v>0</v>
      </c>
      <c r="X10" s="148">
        <f t="shared" ref="X10:X25" si="24">U10-W10</f>
        <v>0</v>
      </c>
      <c r="Y10" s="143">
        <v>0</v>
      </c>
      <c r="Z10" s="132">
        <f t="shared" si="10"/>
        <v>0</v>
      </c>
      <c r="AA10" s="148">
        <f t="shared" ref="AA10:AA25" si="25">X10-Z10</f>
        <v>0</v>
      </c>
      <c r="AB10" s="143">
        <v>0</v>
      </c>
      <c r="AC10" s="132">
        <f t="shared" si="12"/>
        <v>0</v>
      </c>
      <c r="AD10" s="148">
        <f t="shared" ref="AD10:AD25" si="26">AA10-AC10</f>
        <v>0</v>
      </c>
      <c r="AE10" s="143">
        <v>0</v>
      </c>
      <c r="AF10" s="132">
        <f t="shared" si="14"/>
        <v>0</v>
      </c>
      <c r="AG10" s="148">
        <f t="shared" ref="AG10:AG25" si="27">AD10-AF10</f>
        <v>0</v>
      </c>
      <c r="AH10" s="143" t="s">
        <v>200</v>
      </c>
      <c r="AI10" s="132">
        <f t="shared" si="16"/>
        <v>0</v>
      </c>
      <c r="AJ10" s="160">
        <f t="shared" ref="AJ10:AJ25" si="28">AG10-AI10</f>
        <v>0</v>
      </c>
      <c r="AK10" s="151"/>
    </row>
    <row r="11" spans="1:37">
      <c r="A11" s="115" t="s">
        <v>4</v>
      </c>
      <c r="B11" s="116" t="s">
        <v>206</v>
      </c>
      <c r="C11" s="116" t="s">
        <v>3</v>
      </c>
      <c r="D11" s="116" t="s">
        <v>223</v>
      </c>
      <c r="E11" s="116" t="s">
        <v>124</v>
      </c>
      <c r="F11" s="117">
        <v>0</v>
      </c>
      <c r="G11" s="133">
        <f t="shared" si="18"/>
        <v>30000</v>
      </c>
      <c r="H11" s="137">
        <f t="shared" si="19"/>
        <v>30000</v>
      </c>
      <c r="I11" s="140">
        <f t="shared" si="20"/>
        <v>0</v>
      </c>
      <c r="J11" s="159">
        <v>219628</v>
      </c>
      <c r="K11" s="132">
        <f t="shared" ref="K11:K25" si="29">IF(J11&lt;=G11,J11,G11)</f>
        <v>30000</v>
      </c>
      <c r="L11" s="148">
        <f t="shared" si="1"/>
        <v>0</v>
      </c>
      <c r="M11" s="143">
        <v>0</v>
      </c>
      <c r="N11" s="132">
        <f t="shared" si="2"/>
        <v>0</v>
      </c>
      <c r="O11" s="148">
        <f t="shared" si="21"/>
        <v>0</v>
      </c>
      <c r="P11" s="143">
        <v>0</v>
      </c>
      <c r="Q11" s="132">
        <f t="shared" si="4"/>
        <v>0</v>
      </c>
      <c r="R11" s="148">
        <f t="shared" si="22"/>
        <v>0</v>
      </c>
      <c r="S11" s="143">
        <v>0</v>
      </c>
      <c r="T11" s="132">
        <f t="shared" si="6"/>
        <v>0</v>
      </c>
      <c r="U11" s="148">
        <f t="shared" si="23"/>
        <v>0</v>
      </c>
      <c r="V11" s="143">
        <v>0</v>
      </c>
      <c r="W11" s="132">
        <f t="shared" si="8"/>
        <v>0</v>
      </c>
      <c r="X11" s="148">
        <f t="shared" si="24"/>
        <v>0</v>
      </c>
      <c r="Y11" s="143">
        <v>0</v>
      </c>
      <c r="Z11" s="132">
        <f t="shared" si="10"/>
        <v>0</v>
      </c>
      <c r="AA11" s="148">
        <f t="shared" si="25"/>
        <v>0</v>
      </c>
      <c r="AB11" s="143">
        <v>0</v>
      </c>
      <c r="AC11" s="132">
        <f t="shared" si="12"/>
        <v>0</v>
      </c>
      <c r="AD11" s="148">
        <f t="shared" si="26"/>
        <v>0</v>
      </c>
      <c r="AE11" s="143">
        <v>0</v>
      </c>
      <c r="AF11" s="132">
        <f t="shared" si="14"/>
        <v>0</v>
      </c>
      <c r="AG11" s="148">
        <f t="shared" si="27"/>
        <v>0</v>
      </c>
      <c r="AH11" s="143" t="s">
        <v>200</v>
      </c>
      <c r="AI11" s="132">
        <f t="shared" si="16"/>
        <v>0</v>
      </c>
      <c r="AJ11" s="160">
        <f t="shared" si="28"/>
        <v>0</v>
      </c>
      <c r="AK11" s="151"/>
    </row>
    <row r="12" spans="1:37">
      <c r="A12" s="115" t="s">
        <v>5</v>
      </c>
      <c r="B12" s="116" t="s">
        <v>207</v>
      </c>
      <c r="C12" s="116" t="s">
        <v>3</v>
      </c>
      <c r="D12" s="116" t="s">
        <v>223</v>
      </c>
      <c r="E12" s="116" t="s">
        <v>124</v>
      </c>
      <c r="F12" s="117">
        <v>2</v>
      </c>
      <c r="G12" s="133">
        <f>IF($E12="甲",(F12+1)*30000,0)</f>
        <v>90000</v>
      </c>
      <c r="H12" s="137">
        <f t="shared" ref="H12:H25" si="30">SUM(K12,N12,Q12,T12,W12,Z12,AC12,AF12,AI12)</f>
        <v>90000</v>
      </c>
      <c r="I12" s="140">
        <f t="shared" si="20"/>
        <v>0</v>
      </c>
      <c r="J12" s="159">
        <v>17390</v>
      </c>
      <c r="K12" s="132">
        <f t="shared" si="29"/>
        <v>17390</v>
      </c>
      <c r="L12" s="148">
        <f>IF(G12-K12&gt;0,G12-K12,0)</f>
        <v>72610</v>
      </c>
      <c r="M12" s="143">
        <v>124029</v>
      </c>
      <c r="N12" s="132">
        <f t="shared" si="2"/>
        <v>72610</v>
      </c>
      <c r="O12" s="148">
        <f t="shared" si="21"/>
        <v>0</v>
      </c>
      <c r="P12" s="143">
        <v>0</v>
      </c>
      <c r="Q12" s="132">
        <f t="shared" si="4"/>
        <v>0</v>
      </c>
      <c r="R12" s="148">
        <f t="shared" si="22"/>
        <v>0</v>
      </c>
      <c r="S12" s="143">
        <v>0</v>
      </c>
      <c r="T12" s="132">
        <f t="shared" si="6"/>
        <v>0</v>
      </c>
      <c r="U12" s="148">
        <f t="shared" si="23"/>
        <v>0</v>
      </c>
      <c r="V12" s="143">
        <v>0</v>
      </c>
      <c r="W12" s="132">
        <f t="shared" si="8"/>
        <v>0</v>
      </c>
      <c r="X12" s="148">
        <f t="shared" si="24"/>
        <v>0</v>
      </c>
      <c r="Y12" s="143">
        <v>0</v>
      </c>
      <c r="Z12" s="132">
        <f t="shared" si="10"/>
        <v>0</v>
      </c>
      <c r="AA12" s="148">
        <f t="shared" si="25"/>
        <v>0</v>
      </c>
      <c r="AB12" s="143">
        <v>0</v>
      </c>
      <c r="AC12" s="132">
        <f t="shared" si="12"/>
        <v>0</v>
      </c>
      <c r="AD12" s="148">
        <f t="shared" si="26"/>
        <v>0</v>
      </c>
      <c r="AE12" s="143">
        <v>0</v>
      </c>
      <c r="AF12" s="132">
        <f t="shared" si="14"/>
        <v>0</v>
      </c>
      <c r="AG12" s="148">
        <f t="shared" si="27"/>
        <v>0</v>
      </c>
      <c r="AH12" s="143" t="s">
        <v>200</v>
      </c>
      <c r="AI12" s="132">
        <f t="shared" si="16"/>
        <v>0</v>
      </c>
      <c r="AJ12" s="160">
        <f t="shared" si="28"/>
        <v>0</v>
      </c>
      <c r="AK12" s="151"/>
    </row>
    <row r="13" spans="1:37">
      <c r="A13" s="115" t="s">
        <v>6</v>
      </c>
      <c r="B13" s="116" t="s">
        <v>208</v>
      </c>
      <c r="C13" s="116" t="s">
        <v>3</v>
      </c>
      <c r="D13" s="116" t="s">
        <v>223</v>
      </c>
      <c r="E13" s="116" t="s">
        <v>124</v>
      </c>
      <c r="F13" s="117">
        <v>0</v>
      </c>
      <c r="G13" s="133">
        <f t="shared" ref="G13:G25" si="31">IF($E13="甲",(F13+1)*30000,0)</f>
        <v>30000</v>
      </c>
      <c r="H13" s="137">
        <f t="shared" si="30"/>
        <v>30000</v>
      </c>
      <c r="I13" s="140">
        <f t="shared" si="20"/>
        <v>0</v>
      </c>
      <c r="J13" s="159">
        <v>23520</v>
      </c>
      <c r="K13" s="132">
        <f t="shared" si="29"/>
        <v>23520</v>
      </c>
      <c r="L13" s="148">
        <f t="shared" si="1"/>
        <v>6480</v>
      </c>
      <c r="M13" s="143">
        <v>117138</v>
      </c>
      <c r="N13" s="132">
        <f t="shared" si="2"/>
        <v>6480</v>
      </c>
      <c r="O13" s="148">
        <f t="shared" si="21"/>
        <v>0</v>
      </c>
      <c r="P13" s="143">
        <v>0</v>
      </c>
      <c r="Q13" s="132">
        <f t="shared" si="4"/>
        <v>0</v>
      </c>
      <c r="R13" s="148">
        <f t="shared" si="22"/>
        <v>0</v>
      </c>
      <c r="S13" s="143">
        <v>0</v>
      </c>
      <c r="T13" s="132">
        <f t="shared" si="6"/>
        <v>0</v>
      </c>
      <c r="U13" s="148">
        <f t="shared" si="23"/>
        <v>0</v>
      </c>
      <c r="V13" s="143">
        <v>0</v>
      </c>
      <c r="W13" s="132">
        <f t="shared" si="8"/>
        <v>0</v>
      </c>
      <c r="X13" s="148">
        <f t="shared" si="24"/>
        <v>0</v>
      </c>
      <c r="Y13" s="143">
        <v>0</v>
      </c>
      <c r="Z13" s="132">
        <f t="shared" si="10"/>
        <v>0</v>
      </c>
      <c r="AA13" s="148">
        <f t="shared" si="25"/>
        <v>0</v>
      </c>
      <c r="AB13" s="143">
        <v>0</v>
      </c>
      <c r="AC13" s="132">
        <f t="shared" si="12"/>
        <v>0</v>
      </c>
      <c r="AD13" s="148">
        <f t="shared" si="26"/>
        <v>0</v>
      </c>
      <c r="AE13" s="143">
        <v>0</v>
      </c>
      <c r="AF13" s="132">
        <f t="shared" si="14"/>
        <v>0</v>
      </c>
      <c r="AG13" s="148">
        <f t="shared" si="27"/>
        <v>0</v>
      </c>
      <c r="AH13" s="143" t="s">
        <v>200</v>
      </c>
      <c r="AI13" s="132">
        <f t="shared" si="16"/>
        <v>0</v>
      </c>
      <c r="AJ13" s="160">
        <f t="shared" si="28"/>
        <v>0</v>
      </c>
      <c r="AK13" s="151"/>
    </row>
    <row r="14" spans="1:37">
      <c r="A14" s="115" t="s">
        <v>189</v>
      </c>
      <c r="B14" s="116" t="s">
        <v>209</v>
      </c>
      <c r="C14" s="116" t="s">
        <v>222</v>
      </c>
      <c r="D14" s="116" t="s">
        <v>224</v>
      </c>
      <c r="E14" s="116" t="s">
        <v>124</v>
      </c>
      <c r="F14" s="117">
        <v>0</v>
      </c>
      <c r="G14" s="133">
        <f t="shared" si="31"/>
        <v>30000</v>
      </c>
      <c r="H14" s="137">
        <f t="shared" si="30"/>
        <v>30000</v>
      </c>
      <c r="I14" s="140">
        <f t="shared" si="20"/>
        <v>0</v>
      </c>
      <c r="J14" s="159">
        <v>6530</v>
      </c>
      <c r="K14" s="132">
        <f t="shared" si="29"/>
        <v>6530</v>
      </c>
      <c r="L14" s="148">
        <f t="shared" si="1"/>
        <v>23470</v>
      </c>
      <c r="M14" s="143">
        <v>0</v>
      </c>
      <c r="N14" s="132">
        <f t="shared" si="2"/>
        <v>0</v>
      </c>
      <c r="O14" s="148">
        <f t="shared" si="21"/>
        <v>23470</v>
      </c>
      <c r="P14" s="143">
        <v>6530</v>
      </c>
      <c r="Q14" s="132">
        <f t="shared" si="4"/>
        <v>6530</v>
      </c>
      <c r="R14" s="148">
        <f t="shared" si="22"/>
        <v>16940</v>
      </c>
      <c r="S14" s="143">
        <v>6530</v>
      </c>
      <c r="T14" s="132">
        <f t="shared" si="6"/>
        <v>6530</v>
      </c>
      <c r="U14" s="148">
        <f t="shared" si="23"/>
        <v>10410</v>
      </c>
      <c r="V14" s="143">
        <v>6530</v>
      </c>
      <c r="W14" s="132">
        <f t="shared" si="8"/>
        <v>6530</v>
      </c>
      <c r="X14" s="148">
        <f t="shared" si="24"/>
        <v>3880</v>
      </c>
      <c r="Y14" s="143">
        <v>6640</v>
      </c>
      <c r="Z14" s="132">
        <f t="shared" si="10"/>
        <v>3880</v>
      </c>
      <c r="AA14" s="148">
        <f t="shared" si="25"/>
        <v>0</v>
      </c>
      <c r="AB14" s="143">
        <v>0</v>
      </c>
      <c r="AC14" s="132">
        <f t="shared" si="12"/>
        <v>0</v>
      </c>
      <c r="AD14" s="148">
        <f t="shared" si="26"/>
        <v>0</v>
      </c>
      <c r="AE14" s="143">
        <v>0</v>
      </c>
      <c r="AF14" s="132">
        <f t="shared" si="14"/>
        <v>0</v>
      </c>
      <c r="AG14" s="148">
        <f t="shared" si="27"/>
        <v>0</v>
      </c>
      <c r="AH14" s="143" t="s">
        <v>200</v>
      </c>
      <c r="AI14" s="132">
        <f t="shared" si="16"/>
        <v>0</v>
      </c>
      <c r="AJ14" s="160">
        <f t="shared" si="28"/>
        <v>0</v>
      </c>
      <c r="AK14" s="151"/>
    </row>
    <row r="15" spans="1:37">
      <c r="A15" s="115" t="s">
        <v>190</v>
      </c>
      <c r="B15" s="116" t="s">
        <v>210</v>
      </c>
      <c r="C15" s="116" t="s">
        <v>222</v>
      </c>
      <c r="D15" s="116" t="s">
        <v>224</v>
      </c>
      <c r="E15" s="116" t="s">
        <v>124</v>
      </c>
      <c r="F15" s="117">
        <v>1</v>
      </c>
      <c r="G15" s="133">
        <f t="shared" si="31"/>
        <v>60000</v>
      </c>
      <c r="H15" s="137">
        <f t="shared" si="30"/>
        <v>60000</v>
      </c>
      <c r="I15" s="140">
        <f t="shared" si="20"/>
        <v>0</v>
      </c>
      <c r="J15" s="159">
        <v>9160</v>
      </c>
      <c r="K15" s="132">
        <f t="shared" si="29"/>
        <v>9160</v>
      </c>
      <c r="L15" s="148">
        <f t="shared" si="1"/>
        <v>50840</v>
      </c>
      <c r="M15" s="143">
        <v>39965</v>
      </c>
      <c r="N15" s="132">
        <f>IF(M15&lt;=L15,M15,L15)</f>
        <v>39965</v>
      </c>
      <c r="O15" s="148">
        <f t="shared" si="21"/>
        <v>10875</v>
      </c>
      <c r="P15" s="143">
        <v>9160</v>
      </c>
      <c r="Q15" s="132">
        <f>IF(P15&lt;=O15,P15,O15)</f>
        <v>9160</v>
      </c>
      <c r="R15" s="148">
        <f t="shared" si="22"/>
        <v>1715</v>
      </c>
      <c r="S15" s="143">
        <v>9160</v>
      </c>
      <c r="T15" s="132">
        <f>IF(S15&lt;=R15,S15,R15)</f>
        <v>1715</v>
      </c>
      <c r="U15" s="148">
        <f t="shared" si="23"/>
        <v>0</v>
      </c>
      <c r="V15" s="143">
        <v>0</v>
      </c>
      <c r="W15" s="132">
        <f>IF(V15&lt;=U15,V15,U15)</f>
        <v>0</v>
      </c>
      <c r="X15" s="148">
        <f t="shared" si="24"/>
        <v>0</v>
      </c>
      <c r="Y15" s="143">
        <v>0</v>
      </c>
      <c r="Z15" s="132">
        <f>IF(Y15&lt;=X15,Y15,X15)</f>
        <v>0</v>
      </c>
      <c r="AA15" s="148">
        <f t="shared" si="25"/>
        <v>0</v>
      </c>
      <c r="AB15" s="143">
        <v>0</v>
      </c>
      <c r="AC15" s="132">
        <f>IF(AB15&lt;=AA15,AB15,AA15)</f>
        <v>0</v>
      </c>
      <c r="AD15" s="148">
        <f t="shared" si="26"/>
        <v>0</v>
      </c>
      <c r="AE15" s="143">
        <v>0</v>
      </c>
      <c r="AF15" s="132">
        <f>IF(AE15&lt;=AD15,AE15,AD15)</f>
        <v>0</v>
      </c>
      <c r="AG15" s="148">
        <f t="shared" si="27"/>
        <v>0</v>
      </c>
      <c r="AH15" s="143" t="s">
        <v>200</v>
      </c>
      <c r="AI15" s="132">
        <f>IF(AH15&lt;=AG15,AH15,AG15)</f>
        <v>0</v>
      </c>
      <c r="AJ15" s="160">
        <f t="shared" si="28"/>
        <v>0</v>
      </c>
      <c r="AK15" s="151"/>
    </row>
    <row r="16" spans="1:37">
      <c r="A16" s="115" t="s">
        <v>191</v>
      </c>
      <c r="B16" s="116" t="s">
        <v>211</v>
      </c>
      <c r="C16" s="116" t="s">
        <v>225</v>
      </c>
      <c r="D16" s="116" t="s">
        <v>224</v>
      </c>
      <c r="E16" s="116" t="s">
        <v>124</v>
      </c>
      <c r="F16" s="117">
        <v>0</v>
      </c>
      <c r="G16" s="133">
        <f t="shared" si="31"/>
        <v>30000</v>
      </c>
      <c r="H16" s="137">
        <f t="shared" si="30"/>
        <v>30000</v>
      </c>
      <c r="I16" s="140">
        <f t="shared" si="20"/>
        <v>0</v>
      </c>
      <c r="J16" s="159">
        <v>20090</v>
      </c>
      <c r="K16" s="132">
        <f t="shared" si="29"/>
        <v>20090</v>
      </c>
      <c r="L16" s="148">
        <f t="shared" si="1"/>
        <v>9910</v>
      </c>
      <c r="M16" s="143">
        <v>0</v>
      </c>
      <c r="N16" s="132">
        <f t="shared" ref="N16:N25" si="32">IF(M16&lt;=L16,M16,L16)</f>
        <v>0</v>
      </c>
      <c r="O16" s="148">
        <f t="shared" si="21"/>
        <v>9910</v>
      </c>
      <c r="P16" s="143">
        <v>20090</v>
      </c>
      <c r="Q16" s="132">
        <f t="shared" ref="Q16:Q25" si="33">IF(P16&lt;=O16,P16,O16)</f>
        <v>9910</v>
      </c>
      <c r="R16" s="148">
        <f t="shared" si="22"/>
        <v>0</v>
      </c>
      <c r="S16" s="143">
        <v>0</v>
      </c>
      <c r="T16" s="132">
        <f t="shared" ref="T16:T25" si="34">IF(S16&lt;=R16,S16,R16)</f>
        <v>0</v>
      </c>
      <c r="U16" s="148">
        <f t="shared" si="23"/>
        <v>0</v>
      </c>
      <c r="V16" s="143">
        <v>0</v>
      </c>
      <c r="W16" s="132">
        <f t="shared" ref="W16:W25" si="35">IF(V16&lt;=U16,V16,U16)</f>
        <v>0</v>
      </c>
      <c r="X16" s="148">
        <f t="shared" si="24"/>
        <v>0</v>
      </c>
      <c r="Y16" s="143">
        <v>0</v>
      </c>
      <c r="Z16" s="132">
        <f t="shared" ref="Z16:Z25" si="36">IF(Y16&lt;=X16,Y16,X16)</f>
        <v>0</v>
      </c>
      <c r="AA16" s="148">
        <f t="shared" si="25"/>
        <v>0</v>
      </c>
      <c r="AB16" s="143">
        <v>0</v>
      </c>
      <c r="AC16" s="132">
        <f t="shared" ref="AC16:AC25" si="37">IF(AB16&lt;=AA16,AB16,AA16)</f>
        <v>0</v>
      </c>
      <c r="AD16" s="148">
        <f t="shared" si="26"/>
        <v>0</v>
      </c>
      <c r="AE16" s="143">
        <v>0</v>
      </c>
      <c r="AF16" s="132">
        <f t="shared" ref="AF16:AF25" si="38">IF(AE16&lt;=AD16,AE16,AD16)</f>
        <v>0</v>
      </c>
      <c r="AG16" s="148">
        <f t="shared" si="27"/>
        <v>0</v>
      </c>
      <c r="AH16" s="143" t="s">
        <v>200</v>
      </c>
      <c r="AI16" s="132">
        <f t="shared" ref="AI16:AI25" si="39">IF(AH16&lt;=AG16,AH16,AG16)</f>
        <v>0</v>
      </c>
      <c r="AJ16" s="160">
        <f t="shared" si="28"/>
        <v>0</v>
      </c>
      <c r="AK16" s="151"/>
    </row>
    <row r="17" spans="1:37">
      <c r="A17" s="115" t="s">
        <v>192</v>
      </c>
      <c r="B17" s="116" t="s">
        <v>212</v>
      </c>
      <c r="C17" s="116" t="s">
        <v>225</v>
      </c>
      <c r="D17" s="116" t="s">
        <v>224</v>
      </c>
      <c r="E17" s="116" t="s">
        <v>124</v>
      </c>
      <c r="F17" s="117">
        <v>0</v>
      </c>
      <c r="G17" s="133">
        <f t="shared" si="31"/>
        <v>30000</v>
      </c>
      <c r="H17" s="137">
        <f t="shared" si="30"/>
        <v>30000</v>
      </c>
      <c r="I17" s="140">
        <f t="shared" si="20"/>
        <v>0</v>
      </c>
      <c r="J17" s="159">
        <v>13030</v>
      </c>
      <c r="K17" s="132">
        <f t="shared" si="29"/>
        <v>13030</v>
      </c>
      <c r="L17" s="148">
        <f t="shared" si="1"/>
        <v>16970</v>
      </c>
      <c r="M17" s="143">
        <v>77518</v>
      </c>
      <c r="N17" s="132">
        <f t="shared" si="32"/>
        <v>16970</v>
      </c>
      <c r="O17" s="148">
        <f t="shared" si="21"/>
        <v>0</v>
      </c>
      <c r="P17" s="143">
        <v>0</v>
      </c>
      <c r="Q17" s="132">
        <f t="shared" si="33"/>
        <v>0</v>
      </c>
      <c r="R17" s="148">
        <f t="shared" si="22"/>
        <v>0</v>
      </c>
      <c r="S17" s="143">
        <v>0</v>
      </c>
      <c r="T17" s="132">
        <f t="shared" si="34"/>
        <v>0</v>
      </c>
      <c r="U17" s="148">
        <f t="shared" si="23"/>
        <v>0</v>
      </c>
      <c r="V17" s="143">
        <v>0</v>
      </c>
      <c r="W17" s="132">
        <f t="shared" si="35"/>
        <v>0</v>
      </c>
      <c r="X17" s="148">
        <f t="shared" si="24"/>
        <v>0</v>
      </c>
      <c r="Y17" s="143">
        <v>0</v>
      </c>
      <c r="Z17" s="132">
        <f t="shared" si="36"/>
        <v>0</v>
      </c>
      <c r="AA17" s="148">
        <f t="shared" si="25"/>
        <v>0</v>
      </c>
      <c r="AB17" s="143">
        <v>0</v>
      </c>
      <c r="AC17" s="132">
        <f t="shared" si="37"/>
        <v>0</v>
      </c>
      <c r="AD17" s="148">
        <f t="shared" si="26"/>
        <v>0</v>
      </c>
      <c r="AE17" s="143">
        <v>0</v>
      </c>
      <c r="AF17" s="132">
        <f t="shared" si="38"/>
        <v>0</v>
      </c>
      <c r="AG17" s="148">
        <f t="shared" si="27"/>
        <v>0</v>
      </c>
      <c r="AH17" s="143" t="s">
        <v>200</v>
      </c>
      <c r="AI17" s="132">
        <f t="shared" si="39"/>
        <v>0</v>
      </c>
      <c r="AJ17" s="160">
        <f t="shared" si="28"/>
        <v>0</v>
      </c>
      <c r="AK17" s="151"/>
    </row>
    <row r="18" spans="1:37">
      <c r="A18" s="115" t="s">
        <v>193</v>
      </c>
      <c r="B18" s="116" t="s">
        <v>214</v>
      </c>
      <c r="C18" s="116" t="s">
        <v>225</v>
      </c>
      <c r="D18" s="116" t="s">
        <v>224</v>
      </c>
      <c r="E18" s="116" t="s">
        <v>124</v>
      </c>
      <c r="F18" s="117">
        <v>2</v>
      </c>
      <c r="G18" s="133">
        <f t="shared" si="31"/>
        <v>90000</v>
      </c>
      <c r="H18" s="137">
        <f t="shared" si="30"/>
        <v>90000</v>
      </c>
      <c r="I18" s="140">
        <f t="shared" si="20"/>
        <v>0</v>
      </c>
      <c r="J18" s="159">
        <v>13270</v>
      </c>
      <c r="K18" s="132">
        <f t="shared" si="29"/>
        <v>13270</v>
      </c>
      <c r="L18" s="148">
        <f t="shared" si="1"/>
        <v>76730</v>
      </c>
      <c r="M18" s="143">
        <v>62014</v>
      </c>
      <c r="N18" s="132">
        <f t="shared" si="32"/>
        <v>62014</v>
      </c>
      <c r="O18" s="148">
        <f t="shared" si="21"/>
        <v>14716</v>
      </c>
      <c r="P18" s="143">
        <v>13270</v>
      </c>
      <c r="Q18" s="132">
        <f t="shared" si="33"/>
        <v>13270</v>
      </c>
      <c r="R18" s="148">
        <f t="shared" si="22"/>
        <v>1446</v>
      </c>
      <c r="S18" s="143">
        <v>13270</v>
      </c>
      <c r="T18" s="132">
        <f t="shared" si="34"/>
        <v>1446</v>
      </c>
      <c r="U18" s="148">
        <f t="shared" si="23"/>
        <v>0</v>
      </c>
      <c r="V18" s="143">
        <v>0</v>
      </c>
      <c r="W18" s="132">
        <f t="shared" si="35"/>
        <v>0</v>
      </c>
      <c r="X18" s="148">
        <f t="shared" si="24"/>
        <v>0</v>
      </c>
      <c r="Y18" s="143">
        <v>0</v>
      </c>
      <c r="Z18" s="132">
        <f t="shared" si="36"/>
        <v>0</v>
      </c>
      <c r="AA18" s="148">
        <f t="shared" si="25"/>
        <v>0</v>
      </c>
      <c r="AB18" s="143">
        <v>0</v>
      </c>
      <c r="AC18" s="132">
        <f t="shared" si="37"/>
        <v>0</v>
      </c>
      <c r="AD18" s="148">
        <f t="shared" si="26"/>
        <v>0</v>
      </c>
      <c r="AE18" s="143">
        <v>0</v>
      </c>
      <c r="AF18" s="132">
        <f t="shared" si="38"/>
        <v>0</v>
      </c>
      <c r="AG18" s="148">
        <f t="shared" si="27"/>
        <v>0</v>
      </c>
      <c r="AH18" s="143" t="s">
        <v>200</v>
      </c>
      <c r="AI18" s="132">
        <f t="shared" si="39"/>
        <v>0</v>
      </c>
      <c r="AJ18" s="160">
        <f t="shared" si="28"/>
        <v>0</v>
      </c>
      <c r="AK18" s="151"/>
    </row>
    <row r="19" spans="1:37">
      <c r="A19" s="115" t="s">
        <v>194</v>
      </c>
      <c r="B19" s="116" t="s">
        <v>215</v>
      </c>
      <c r="C19" s="116" t="s">
        <v>227</v>
      </c>
      <c r="D19" s="116" t="s">
        <v>226</v>
      </c>
      <c r="E19" s="116" t="s">
        <v>124</v>
      </c>
      <c r="F19" s="117">
        <v>2</v>
      </c>
      <c r="G19" s="133">
        <f t="shared" si="31"/>
        <v>90000</v>
      </c>
      <c r="H19" s="137">
        <f t="shared" si="30"/>
        <v>90000</v>
      </c>
      <c r="I19" s="140">
        <f t="shared" si="20"/>
        <v>0</v>
      </c>
      <c r="J19" s="159">
        <v>15770</v>
      </c>
      <c r="K19" s="132">
        <f t="shared" si="29"/>
        <v>15770</v>
      </c>
      <c r="L19" s="148">
        <f t="shared" si="1"/>
        <v>74230</v>
      </c>
      <c r="M19" s="143">
        <v>67182</v>
      </c>
      <c r="N19" s="132">
        <f t="shared" si="32"/>
        <v>67182</v>
      </c>
      <c r="O19" s="148">
        <f t="shared" si="21"/>
        <v>7048</v>
      </c>
      <c r="P19" s="143">
        <v>15770</v>
      </c>
      <c r="Q19" s="132">
        <f t="shared" si="33"/>
        <v>7048</v>
      </c>
      <c r="R19" s="148">
        <f t="shared" si="22"/>
        <v>0</v>
      </c>
      <c r="S19" s="143">
        <v>0</v>
      </c>
      <c r="T19" s="132">
        <f t="shared" si="34"/>
        <v>0</v>
      </c>
      <c r="U19" s="148">
        <f t="shared" si="23"/>
        <v>0</v>
      </c>
      <c r="V19" s="143">
        <v>0</v>
      </c>
      <c r="W19" s="132">
        <f t="shared" si="35"/>
        <v>0</v>
      </c>
      <c r="X19" s="148">
        <f t="shared" si="24"/>
        <v>0</v>
      </c>
      <c r="Y19" s="143">
        <v>0</v>
      </c>
      <c r="Z19" s="132">
        <f t="shared" si="36"/>
        <v>0</v>
      </c>
      <c r="AA19" s="148">
        <f t="shared" si="25"/>
        <v>0</v>
      </c>
      <c r="AB19" s="143">
        <v>0</v>
      </c>
      <c r="AC19" s="132">
        <f t="shared" si="37"/>
        <v>0</v>
      </c>
      <c r="AD19" s="148">
        <f t="shared" si="26"/>
        <v>0</v>
      </c>
      <c r="AE19" s="143">
        <v>0</v>
      </c>
      <c r="AF19" s="132">
        <f t="shared" si="38"/>
        <v>0</v>
      </c>
      <c r="AG19" s="148">
        <f t="shared" si="27"/>
        <v>0</v>
      </c>
      <c r="AH19" s="143" t="s">
        <v>200</v>
      </c>
      <c r="AI19" s="132">
        <f t="shared" si="39"/>
        <v>0</v>
      </c>
      <c r="AJ19" s="160">
        <f t="shared" si="28"/>
        <v>0</v>
      </c>
      <c r="AK19" s="151"/>
    </row>
    <row r="20" spans="1:37">
      <c r="A20" s="115" t="s">
        <v>195</v>
      </c>
      <c r="B20" s="116" t="s">
        <v>216</v>
      </c>
      <c r="C20" s="116" t="s">
        <v>227</v>
      </c>
      <c r="D20" s="116" t="s">
        <v>226</v>
      </c>
      <c r="E20" s="116" t="s">
        <v>124</v>
      </c>
      <c r="F20" s="117">
        <v>3</v>
      </c>
      <c r="G20" s="133">
        <f t="shared" si="31"/>
        <v>120000</v>
      </c>
      <c r="H20" s="137">
        <f t="shared" si="30"/>
        <v>120000</v>
      </c>
      <c r="I20" s="140">
        <f t="shared" si="20"/>
        <v>0</v>
      </c>
      <c r="J20" s="159">
        <v>9840</v>
      </c>
      <c r="K20" s="132">
        <f t="shared" si="29"/>
        <v>9840</v>
      </c>
      <c r="L20" s="148">
        <f t="shared" si="1"/>
        <v>110160</v>
      </c>
      <c r="M20" s="143">
        <v>41343</v>
      </c>
      <c r="N20" s="132">
        <f t="shared" si="32"/>
        <v>41343</v>
      </c>
      <c r="O20" s="148">
        <f t="shared" si="21"/>
        <v>68817</v>
      </c>
      <c r="P20" s="143">
        <v>9840</v>
      </c>
      <c r="Q20" s="132">
        <f t="shared" si="33"/>
        <v>9840</v>
      </c>
      <c r="R20" s="148">
        <f t="shared" si="22"/>
        <v>58977</v>
      </c>
      <c r="S20" s="143">
        <v>9840</v>
      </c>
      <c r="T20" s="132">
        <f t="shared" si="34"/>
        <v>9840</v>
      </c>
      <c r="U20" s="148">
        <f t="shared" si="23"/>
        <v>49137</v>
      </c>
      <c r="V20" s="143">
        <v>9840</v>
      </c>
      <c r="W20" s="132">
        <f t="shared" si="35"/>
        <v>9840</v>
      </c>
      <c r="X20" s="148">
        <f t="shared" si="24"/>
        <v>39297</v>
      </c>
      <c r="Y20" s="143">
        <v>9600</v>
      </c>
      <c r="Z20" s="132">
        <f t="shared" si="36"/>
        <v>9600</v>
      </c>
      <c r="AA20" s="148">
        <f t="shared" si="25"/>
        <v>29697</v>
      </c>
      <c r="AB20" s="143">
        <v>9600</v>
      </c>
      <c r="AC20" s="132">
        <f t="shared" si="37"/>
        <v>9600</v>
      </c>
      <c r="AD20" s="148">
        <f t="shared" si="26"/>
        <v>20097</v>
      </c>
      <c r="AE20" s="143">
        <v>57535</v>
      </c>
      <c r="AF20" s="132">
        <f t="shared" si="38"/>
        <v>20097</v>
      </c>
      <c r="AG20" s="148">
        <f t="shared" si="27"/>
        <v>0</v>
      </c>
      <c r="AH20" s="143" t="s">
        <v>200</v>
      </c>
      <c r="AI20" s="132">
        <f t="shared" si="39"/>
        <v>0</v>
      </c>
      <c r="AJ20" s="160">
        <f t="shared" si="28"/>
        <v>0</v>
      </c>
      <c r="AK20" s="151"/>
    </row>
    <row r="21" spans="1:37">
      <c r="A21" s="115" t="s">
        <v>196</v>
      </c>
      <c r="B21" s="116" t="s">
        <v>217</v>
      </c>
      <c r="C21" s="116" t="s">
        <v>227</v>
      </c>
      <c r="D21" s="116" t="s">
        <v>226</v>
      </c>
      <c r="E21" s="116" t="s">
        <v>124</v>
      </c>
      <c r="F21" s="117">
        <v>0</v>
      </c>
      <c r="G21" s="133">
        <f t="shared" si="31"/>
        <v>30000</v>
      </c>
      <c r="H21" s="137">
        <f t="shared" si="30"/>
        <v>30000</v>
      </c>
      <c r="I21" s="140">
        <f t="shared" si="20"/>
        <v>0</v>
      </c>
      <c r="J21" s="159">
        <v>6960</v>
      </c>
      <c r="K21" s="132">
        <f t="shared" si="29"/>
        <v>6960</v>
      </c>
      <c r="L21" s="148">
        <f t="shared" si="1"/>
        <v>23040</v>
      </c>
      <c r="M21" s="143">
        <v>22221</v>
      </c>
      <c r="N21" s="132">
        <f t="shared" si="32"/>
        <v>22221</v>
      </c>
      <c r="O21" s="148">
        <f t="shared" si="21"/>
        <v>819</v>
      </c>
      <c r="P21" s="143">
        <v>6960</v>
      </c>
      <c r="Q21" s="132">
        <f t="shared" si="33"/>
        <v>819</v>
      </c>
      <c r="R21" s="148">
        <f t="shared" si="22"/>
        <v>0</v>
      </c>
      <c r="S21" s="143">
        <v>0</v>
      </c>
      <c r="T21" s="132">
        <f t="shared" si="34"/>
        <v>0</v>
      </c>
      <c r="U21" s="148">
        <f t="shared" si="23"/>
        <v>0</v>
      </c>
      <c r="V21" s="143">
        <v>0</v>
      </c>
      <c r="W21" s="132">
        <f t="shared" si="35"/>
        <v>0</v>
      </c>
      <c r="X21" s="148">
        <f t="shared" si="24"/>
        <v>0</v>
      </c>
      <c r="Y21" s="143">
        <v>0</v>
      </c>
      <c r="Z21" s="132">
        <f t="shared" si="36"/>
        <v>0</v>
      </c>
      <c r="AA21" s="148">
        <f t="shared" si="25"/>
        <v>0</v>
      </c>
      <c r="AB21" s="143">
        <v>0</v>
      </c>
      <c r="AC21" s="132">
        <f t="shared" si="37"/>
        <v>0</v>
      </c>
      <c r="AD21" s="148">
        <f t="shared" si="26"/>
        <v>0</v>
      </c>
      <c r="AE21" s="143">
        <v>0</v>
      </c>
      <c r="AF21" s="132">
        <f t="shared" si="38"/>
        <v>0</v>
      </c>
      <c r="AG21" s="148">
        <f t="shared" si="27"/>
        <v>0</v>
      </c>
      <c r="AH21" s="143" t="s">
        <v>200</v>
      </c>
      <c r="AI21" s="132">
        <f t="shared" si="39"/>
        <v>0</v>
      </c>
      <c r="AJ21" s="160">
        <f t="shared" si="28"/>
        <v>0</v>
      </c>
      <c r="AK21" s="151"/>
    </row>
    <row r="22" spans="1:37">
      <c r="A22" s="115" t="s">
        <v>197</v>
      </c>
      <c r="B22" s="116" t="s">
        <v>218</v>
      </c>
      <c r="C22" s="116" t="s">
        <v>229</v>
      </c>
      <c r="D22" s="116" t="s">
        <v>228</v>
      </c>
      <c r="E22" s="116" t="s">
        <v>124</v>
      </c>
      <c r="F22" s="117">
        <v>3</v>
      </c>
      <c r="G22" s="133">
        <f t="shared" si="31"/>
        <v>120000</v>
      </c>
      <c r="H22" s="137">
        <f t="shared" si="30"/>
        <v>120000</v>
      </c>
      <c r="I22" s="140">
        <f t="shared" si="20"/>
        <v>0</v>
      </c>
      <c r="J22" s="159">
        <v>9300</v>
      </c>
      <c r="K22" s="132">
        <f t="shared" si="29"/>
        <v>9300</v>
      </c>
      <c r="L22" s="148">
        <f t="shared" si="1"/>
        <v>110700</v>
      </c>
      <c r="M22" s="143">
        <v>44788</v>
      </c>
      <c r="N22" s="132">
        <f t="shared" si="32"/>
        <v>44788</v>
      </c>
      <c r="O22" s="148">
        <f t="shared" si="21"/>
        <v>65912</v>
      </c>
      <c r="P22" s="143">
        <v>9300</v>
      </c>
      <c r="Q22" s="132">
        <f t="shared" si="33"/>
        <v>9300</v>
      </c>
      <c r="R22" s="148">
        <f t="shared" si="22"/>
        <v>56612</v>
      </c>
      <c r="S22" s="143">
        <v>9300</v>
      </c>
      <c r="T22" s="132">
        <f t="shared" si="34"/>
        <v>9300</v>
      </c>
      <c r="U22" s="148">
        <f t="shared" si="23"/>
        <v>47312</v>
      </c>
      <c r="V22" s="143">
        <v>9300</v>
      </c>
      <c r="W22" s="132">
        <f t="shared" si="35"/>
        <v>9300</v>
      </c>
      <c r="X22" s="148">
        <f t="shared" si="24"/>
        <v>38012</v>
      </c>
      <c r="Y22" s="143">
        <v>8810</v>
      </c>
      <c r="Z22" s="132">
        <f t="shared" si="36"/>
        <v>8810</v>
      </c>
      <c r="AA22" s="148">
        <f t="shared" si="25"/>
        <v>29202</v>
      </c>
      <c r="AB22" s="143">
        <v>8810</v>
      </c>
      <c r="AC22" s="132">
        <f t="shared" si="37"/>
        <v>8810</v>
      </c>
      <c r="AD22" s="148">
        <f t="shared" si="26"/>
        <v>20392</v>
      </c>
      <c r="AE22" s="143">
        <v>63048</v>
      </c>
      <c r="AF22" s="132">
        <f t="shared" si="38"/>
        <v>20392</v>
      </c>
      <c r="AG22" s="148">
        <f t="shared" si="27"/>
        <v>0</v>
      </c>
      <c r="AH22" s="143" t="s">
        <v>200</v>
      </c>
      <c r="AI22" s="132">
        <f t="shared" si="39"/>
        <v>0</v>
      </c>
      <c r="AJ22" s="160">
        <f t="shared" si="28"/>
        <v>0</v>
      </c>
      <c r="AK22" s="151"/>
    </row>
    <row r="23" spans="1:37">
      <c r="A23" s="115" t="s">
        <v>198</v>
      </c>
      <c r="B23" s="116" t="s">
        <v>219</v>
      </c>
      <c r="C23" s="116" t="s">
        <v>229</v>
      </c>
      <c r="D23" s="116" t="s">
        <v>228</v>
      </c>
      <c r="E23" s="116" t="s">
        <v>124</v>
      </c>
      <c r="F23" s="117">
        <v>1</v>
      </c>
      <c r="G23" s="133">
        <f t="shared" si="31"/>
        <v>60000</v>
      </c>
      <c r="H23" s="137">
        <f t="shared" si="30"/>
        <v>60000</v>
      </c>
      <c r="I23" s="140">
        <f t="shared" si="20"/>
        <v>0</v>
      </c>
      <c r="J23" s="159">
        <v>6210</v>
      </c>
      <c r="K23" s="132">
        <f t="shared" si="29"/>
        <v>6210</v>
      </c>
      <c r="L23" s="148">
        <f t="shared" si="1"/>
        <v>53790</v>
      </c>
      <c r="M23" s="143">
        <v>25839</v>
      </c>
      <c r="N23" s="132">
        <f t="shared" si="32"/>
        <v>25839</v>
      </c>
      <c r="O23" s="148">
        <f t="shared" si="21"/>
        <v>27951</v>
      </c>
      <c r="P23" s="143">
        <v>6210</v>
      </c>
      <c r="Q23" s="132">
        <f t="shared" si="33"/>
        <v>6210</v>
      </c>
      <c r="R23" s="148">
        <f t="shared" si="22"/>
        <v>21741</v>
      </c>
      <c r="S23" s="143">
        <v>6210</v>
      </c>
      <c r="T23" s="132">
        <f t="shared" si="34"/>
        <v>6210</v>
      </c>
      <c r="U23" s="148">
        <f t="shared" si="23"/>
        <v>15531</v>
      </c>
      <c r="V23" s="143">
        <v>6210</v>
      </c>
      <c r="W23" s="132">
        <f t="shared" si="35"/>
        <v>6210</v>
      </c>
      <c r="X23" s="148">
        <f t="shared" si="24"/>
        <v>9321</v>
      </c>
      <c r="Y23" s="143">
        <v>6100</v>
      </c>
      <c r="Z23" s="132">
        <f t="shared" si="36"/>
        <v>6100</v>
      </c>
      <c r="AA23" s="148">
        <f t="shared" si="25"/>
        <v>3221</v>
      </c>
      <c r="AB23" s="143">
        <v>6100</v>
      </c>
      <c r="AC23" s="132">
        <f t="shared" si="37"/>
        <v>3221</v>
      </c>
      <c r="AD23" s="148">
        <f t="shared" si="26"/>
        <v>0</v>
      </c>
      <c r="AE23" s="143">
        <v>0</v>
      </c>
      <c r="AF23" s="132">
        <f t="shared" si="38"/>
        <v>0</v>
      </c>
      <c r="AG23" s="148">
        <f t="shared" si="27"/>
        <v>0</v>
      </c>
      <c r="AH23" s="143" t="s">
        <v>200</v>
      </c>
      <c r="AI23" s="132">
        <f t="shared" si="39"/>
        <v>0</v>
      </c>
      <c r="AJ23" s="160">
        <f t="shared" si="28"/>
        <v>0</v>
      </c>
      <c r="AK23" s="151"/>
    </row>
    <row r="24" spans="1:37">
      <c r="A24" s="115" t="s">
        <v>199</v>
      </c>
      <c r="B24" s="116" t="s">
        <v>220</v>
      </c>
      <c r="C24" s="116" t="s">
        <v>230</v>
      </c>
      <c r="D24" s="116" t="s">
        <v>231</v>
      </c>
      <c r="E24" s="116" t="s">
        <v>124</v>
      </c>
      <c r="F24" s="117">
        <v>0</v>
      </c>
      <c r="G24" s="133">
        <f t="shared" si="31"/>
        <v>30000</v>
      </c>
      <c r="H24" s="137">
        <f t="shared" si="30"/>
        <v>30000</v>
      </c>
      <c r="I24" s="140">
        <f t="shared" si="20"/>
        <v>0</v>
      </c>
      <c r="J24" s="159">
        <v>5680</v>
      </c>
      <c r="K24" s="132">
        <f t="shared" si="29"/>
        <v>5680</v>
      </c>
      <c r="L24" s="148">
        <f t="shared" si="1"/>
        <v>24320</v>
      </c>
      <c r="M24" s="143">
        <v>13781</v>
      </c>
      <c r="N24" s="132">
        <f t="shared" si="32"/>
        <v>13781</v>
      </c>
      <c r="O24" s="148">
        <f t="shared" si="21"/>
        <v>10539</v>
      </c>
      <c r="P24" s="143">
        <v>5680</v>
      </c>
      <c r="Q24" s="132">
        <f t="shared" si="33"/>
        <v>5680</v>
      </c>
      <c r="R24" s="148">
        <f t="shared" si="22"/>
        <v>4859</v>
      </c>
      <c r="S24" s="143">
        <v>5680</v>
      </c>
      <c r="T24" s="132">
        <f t="shared" si="34"/>
        <v>4859</v>
      </c>
      <c r="U24" s="148">
        <f t="shared" si="23"/>
        <v>0</v>
      </c>
      <c r="V24" s="143">
        <v>0</v>
      </c>
      <c r="W24" s="132">
        <f t="shared" si="35"/>
        <v>0</v>
      </c>
      <c r="X24" s="148">
        <f t="shared" si="24"/>
        <v>0</v>
      </c>
      <c r="Y24" s="143">
        <v>0</v>
      </c>
      <c r="Z24" s="132">
        <f t="shared" si="36"/>
        <v>0</v>
      </c>
      <c r="AA24" s="148">
        <f t="shared" si="25"/>
        <v>0</v>
      </c>
      <c r="AB24" s="143">
        <v>0</v>
      </c>
      <c r="AC24" s="132">
        <f t="shared" si="37"/>
        <v>0</v>
      </c>
      <c r="AD24" s="148">
        <f t="shared" si="26"/>
        <v>0</v>
      </c>
      <c r="AE24" s="143">
        <v>0</v>
      </c>
      <c r="AF24" s="132">
        <f t="shared" si="38"/>
        <v>0</v>
      </c>
      <c r="AG24" s="148">
        <f t="shared" si="27"/>
        <v>0</v>
      </c>
      <c r="AH24" s="143" t="s">
        <v>200</v>
      </c>
      <c r="AI24" s="132">
        <f t="shared" si="39"/>
        <v>0</v>
      </c>
      <c r="AJ24" s="160">
        <f t="shared" si="28"/>
        <v>0</v>
      </c>
      <c r="AK24" s="151"/>
    </row>
    <row r="25" spans="1:37" ht="19.5" thickBot="1">
      <c r="A25" s="118" t="s">
        <v>213</v>
      </c>
      <c r="B25" s="119" t="s">
        <v>221</v>
      </c>
      <c r="C25" s="119" t="s">
        <v>230</v>
      </c>
      <c r="D25" s="119" t="s">
        <v>231</v>
      </c>
      <c r="E25" s="119" t="s">
        <v>124</v>
      </c>
      <c r="F25" s="120">
        <v>0</v>
      </c>
      <c r="G25" s="135">
        <f t="shared" si="31"/>
        <v>30000</v>
      </c>
      <c r="H25" s="138">
        <f t="shared" si="30"/>
        <v>30000</v>
      </c>
      <c r="I25" s="141">
        <f t="shared" si="20"/>
        <v>0</v>
      </c>
      <c r="J25" s="161">
        <v>7490</v>
      </c>
      <c r="K25" s="134">
        <f t="shared" si="29"/>
        <v>7490</v>
      </c>
      <c r="L25" s="149">
        <f t="shared" si="1"/>
        <v>22510</v>
      </c>
      <c r="M25" s="144">
        <v>20894</v>
      </c>
      <c r="N25" s="134">
        <f t="shared" si="32"/>
        <v>20894</v>
      </c>
      <c r="O25" s="149">
        <f t="shared" si="21"/>
        <v>1616</v>
      </c>
      <c r="P25" s="144">
        <v>7490</v>
      </c>
      <c r="Q25" s="134">
        <f t="shared" si="33"/>
        <v>1616</v>
      </c>
      <c r="R25" s="149">
        <f t="shared" si="22"/>
        <v>0</v>
      </c>
      <c r="S25" s="144">
        <v>0</v>
      </c>
      <c r="T25" s="134">
        <f t="shared" si="34"/>
        <v>0</v>
      </c>
      <c r="U25" s="149">
        <f t="shared" si="23"/>
        <v>0</v>
      </c>
      <c r="V25" s="144">
        <v>0</v>
      </c>
      <c r="W25" s="134">
        <f t="shared" si="35"/>
        <v>0</v>
      </c>
      <c r="X25" s="149">
        <f t="shared" si="24"/>
        <v>0</v>
      </c>
      <c r="Y25" s="144">
        <v>0</v>
      </c>
      <c r="Z25" s="134">
        <f t="shared" si="36"/>
        <v>0</v>
      </c>
      <c r="AA25" s="149">
        <f t="shared" si="25"/>
        <v>0</v>
      </c>
      <c r="AB25" s="144">
        <v>0</v>
      </c>
      <c r="AC25" s="134">
        <f t="shared" si="37"/>
        <v>0</v>
      </c>
      <c r="AD25" s="149">
        <f t="shared" si="26"/>
        <v>0</v>
      </c>
      <c r="AE25" s="144">
        <v>0</v>
      </c>
      <c r="AF25" s="134">
        <f t="shared" si="38"/>
        <v>0</v>
      </c>
      <c r="AG25" s="149">
        <f t="shared" si="27"/>
        <v>0</v>
      </c>
      <c r="AH25" s="144" t="s">
        <v>200</v>
      </c>
      <c r="AI25" s="134">
        <f t="shared" si="39"/>
        <v>0</v>
      </c>
      <c r="AJ25" s="162">
        <f t="shared" si="28"/>
        <v>0</v>
      </c>
      <c r="AK25" s="152"/>
    </row>
  </sheetData>
  <autoFilter ref="A5:AK5" xr:uid="{00000000-0001-0000-0000-000000000000}">
    <sortState xmlns:xlrd2="http://schemas.microsoft.com/office/spreadsheetml/2017/richdata2" ref="A7:AK113">
      <sortCondition ref="C5"/>
    </sortState>
  </autoFilter>
  <mergeCells count="19">
    <mergeCell ref="J2:AJ2"/>
    <mergeCell ref="J3:L3"/>
    <mergeCell ref="M3:O3"/>
    <mergeCell ref="S3:U3"/>
    <mergeCell ref="P3:R3"/>
    <mergeCell ref="V3:X3"/>
    <mergeCell ref="A1:AK1"/>
    <mergeCell ref="A2:A5"/>
    <mergeCell ref="D2:D5"/>
    <mergeCell ref="Y3:AA3"/>
    <mergeCell ref="AB3:AD3"/>
    <mergeCell ref="AE3:AG3"/>
    <mergeCell ref="F2:H3"/>
    <mergeCell ref="I2:I5"/>
    <mergeCell ref="E2:E5"/>
    <mergeCell ref="C2:C5"/>
    <mergeCell ref="B2:B4"/>
    <mergeCell ref="AH3:AJ3"/>
    <mergeCell ref="AK2:AK5"/>
  </mergeCells>
  <phoneticPr fontId="18"/>
  <pageMargins left="0.7" right="0.7" top="0.75" bottom="0.75" header="0.3" footer="0.3"/>
  <pageSetup paperSize="8" scale="51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FD6D9-ACEA-492E-97FB-8678AED0FBFF}">
  <sheetPr codeName="Sheet27">
    <tabColor rgb="FFFF0000"/>
  </sheetPr>
  <dimension ref="A1:U30"/>
  <sheetViews>
    <sheetView workbookViewId="0">
      <selection activeCell="B11" sqref="B11"/>
    </sheetView>
  </sheetViews>
  <sheetFormatPr defaultRowHeight="18.75"/>
  <cols>
    <col min="1" max="1" width="1.625" customWidth="1"/>
    <col min="2" max="2" width="12.625" customWidth="1"/>
    <col min="3" max="3" width="8.625" customWidth="1"/>
    <col min="4" max="4" width="20.625" customWidth="1"/>
    <col min="5" max="14" width="2.625" customWidth="1"/>
    <col min="15" max="15" width="1.625" customWidth="1"/>
    <col min="16" max="16" width="10.625" bestFit="1" customWidth="1"/>
  </cols>
  <sheetData>
    <row r="1" spans="1:21" ht="35.25">
      <c r="B1" s="7"/>
      <c r="C1" s="5"/>
      <c r="D1" s="8"/>
      <c r="E1" s="5"/>
      <c r="F1" s="56" t="s">
        <v>78</v>
      </c>
      <c r="G1" s="209"/>
      <c r="H1" s="210"/>
      <c r="I1" s="54"/>
      <c r="J1" s="57"/>
      <c r="K1" s="62"/>
      <c r="L1" s="55" t="s">
        <v>35</v>
      </c>
      <c r="M1" s="57"/>
      <c r="N1" s="58"/>
      <c r="O1" s="63"/>
    </row>
    <row r="2" spans="1:21">
      <c r="B2" s="220" t="e">
        <f>入力例!#REF!</f>
        <v>#REF!</v>
      </c>
      <c r="C2" s="221"/>
      <c r="D2" s="11" t="s">
        <v>115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1">
      <c r="A3" s="62"/>
      <c r="B3" s="6" t="s">
        <v>36</v>
      </c>
      <c r="C3" s="24" t="s">
        <v>37</v>
      </c>
      <c r="D3" s="6" t="s">
        <v>38</v>
      </c>
      <c r="E3" s="302" t="s">
        <v>39</v>
      </c>
      <c r="F3" s="302"/>
      <c r="G3" s="302"/>
      <c r="H3" s="302"/>
      <c r="I3" s="289" t="s">
        <v>36</v>
      </c>
      <c r="J3" s="289"/>
      <c r="K3" s="289"/>
      <c r="L3" s="289"/>
      <c r="M3" s="289"/>
      <c r="N3" s="289"/>
      <c r="O3" s="83"/>
    </row>
    <row r="4" spans="1:21">
      <c r="A4" s="36"/>
      <c r="B4" s="12" t="e">
        <f>SUM(#REF!)</f>
        <v>#REF!</v>
      </c>
      <c r="C4" s="15" t="s">
        <v>68</v>
      </c>
      <c r="D4" s="31" t="e">
        <f>VLOOKUP($P4,入力例!$A:$C,2,0)&amp;  TEXT(#REF!,"含む 0名") &amp; "　（" &amp; TEXT(入力例!#REF!,"m月分") &amp; "）"</f>
        <v>#N/A</v>
      </c>
      <c r="E4" s="303" t="s">
        <v>23</v>
      </c>
      <c r="F4" s="303"/>
      <c r="G4" s="303"/>
      <c r="H4" s="303"/>
      <c r="I4" s="281" t="e">
        <f>#REF!</f>
        <v>#REF!</v>
      </c>
      <c r="J4" s="281"/>
      <c r="K4" s="281"/>
      <c r="L4" s="281"/>
      <c r="M4" s="281"/>
      <c r="N4" s="281"/>
      <c r="O4" s="26"/>
      <c r="P4" s="4" t="s">
        <v>18</v>
      </c>
    </row>
    <row r="5" spans="1:21">
      <c r="A5" s="37"/>
      <c r="B5" s="16" t="e">
        <f>#REF!</f>
        <v>#REF!</v>
      </c>
      <c r="C5" s="43" t="s">
        <v>69</v>
      </c>
      <c r="D5" s="32" t="s">
        <v>70</v>
      </c>
      <c r="E5" s="301"/>
      <c r="F5" s="301"/>
      <c r="G5" s="301"/>
      <c r="H5" s="301"/>
      <c r="I5" s="280"/>
      <c r="J5" s="280"/>
      <c r="K5" s="280"/>
      <c r="L5" s="280"/>
      <c r="M5" s="280"/>
      <c r="N5" s="280"/>
      <c r="O5" s="34"/>
      <c r="P5" s="1"/>
    </row>
    <row r="6" spans="1:21">
      <c r="A6" s="37"/>
      <c r="B6" s="16" t="e">
        <f>#REF!</f>
        <v>#REF!</v>
      </c>
      <c r="C6" s="43" t="s">
        <v>83</v>
      </c>
      <c r="D6" s="32" t="s">
        <v>71</v>
      </c>
      <c r="E6" s="301" t="s">
        <v>74</v>
      </c>
      <c r="F6" s="301"/>
      <c r="G6" s="301"/>
      <c r="H6" s="301"/>
      <c r="I6" s="280" t="e">
        <f>#REF!</f>
        <v>#REF!</v>
      </c>
      <c r="J6" s="280"/>
      <c r="K6" s="280"/>
      <c r="L6" s="280"/>
      <c r="M6" s="280"/>
      <c r="N6" s="280"/>
      <c r="O6" s="34"/>
      <c r="P6" s="1"/>
    </row>
    <row r="7" spans="1:21">
      <c r="A7" s="37"/>
      <c r="B7" s="82" t="e">
        <f>SUM(#REF!)</f>
        <v>#REF!</v>
      </c>
      <c r="C7" s="43" t="s">
        <v>83</v>
      </c>
      <c r="D7" s="32" t="s">
        <v>84</v>
      </c>
      <c r="E7" s="299" t="s">
        <v>74</v>
      </c>
      <c r="F7" s="299"/>
      <c r="G7" s="299"/>
      <c r="H7" s="299"/>
      <c r="I7" s="300" t="e">
        <f>SUM(#REF!)</f>
        <v>#REF!</v>
      </c>
      <c r="J7" s="300"/>
      <c r="K7" s="300"/>
      <c r="L7" s="300"/>
      <c r="M7" s="300"/>
      <c r="N7" s="300"/>
      <c r="O7" s="34"/>
      <c r="P7" s="1"/>
    </row>
    <row r="8" spans="1:21">
      <c r="A8" s="37"/>
      <c r="B8" s="82" t="e">
        <f>#REF!</f>
        <v>#REF!</v>
      </c>
      <c r="C8" s="43" t="s">
        <v>68</v>
      </c>
      <c r="D8" s="32" t="e">
        <f>VLOOKUP($P8,入力例!$A:$C,2,0)&amp; TEXT($Q8,"含む 0名") &amp;"　パート" &amp; TEXT(EOMONTH(B2,-1),"m月分")</f>
        <v>#N/A</v>
      </c>
      <c r="E8" s="299" t="s">
        <v>83</v>
      </c>
      <c r="F8" s="299"/>
      <c r="G8" s="299"/>
      <c r="H8" s="299"/>
      <c r="I8" s="300" t="e">
        <f>#REF!</f>
        <v>#REF!</v>
      </c>
      <c r="J8" s="300"/>
      <c r="K8" s="300"/>
      <c r="L8" s="300"/>
      <c r="M8" s="300"/>
      <c r="N8" s="300"/>
      <c r="O8" s="34"/>
      <c r="P8" s="1" t="s">
        <v>22</v>
      </c>
      <c r="Q8">
        <v>2</v>
      </c>
    </row>
    <row r="9" spans="1:21">
      <c r="A9" s="37"/>
      <c r="B9" s="82" t="e">
        <f>#REF!</f>
        <v>#REF!</v>
      </c>
      <c r="C9" s="43" t="s">
        <v>69</v>
      </c>
      <c r="D9" s="32" t="s">
        <v>70</v>
      </c>
      <c r="E9" s="299"/>
      <c r="F9" s="299"/>
      <c r="G9" s="299"/>
      <c r="H9" s="299"/>
      <c r="I9" s="300"/>
      <c r="J9" s="300"/>
      <c r="K9" s="300"/>
      <c r="L9" s="300"/>
      <c r="M9" s="300"/>
      <c r="N9" s="300"/>
      <c r="O9" s="34"/>
      <c r="P9" s="1"/>
    </row>
    <row r="10" spans="1:21">
      <c r="A10" s="37"/>
      <c r="B10" s="82" t="e">
        <f>#REF!</f>
        <v>#REF!</v>
      </c>
      <c r="C10" s="43" t="s">
        <v>83</v>
      </c>
      <c r="D10" s="32" t="s">
        <v>71</v>
      </c>
      <c r="E10" s="299" t="s">
        <v>74</v>
      </c>
      <c r="F10" s="299"/>
      <c r="G10" s="299"/>
      <c r="H10" s="299"/>
      <c r="I10" s="300" t="e">
        <f>#REF!</f>
        <v>#REF!</v>
      </c>
      <c r="J10" s="300"/>
      <c r="K10" s="300"/>
      <c r="L10" s="300"/>
      <c r="M10" s="300"/>
      <c r="N10" s="300"/>
      <c r="O10" s="34"/>
      <c r="P10" s="1"/>
    </row>
    <row r="11" spans="1:21">
      <c r="A11" s="37"/>
      <c r="B11" s="82" t="e">
        <f>SUM(#REF!)</f>
        <v>#REF!</v>
      </c>
      <c r="C11" s="43" t="s">
        <v>83</v>
      </c>
      <c r="D11" s="32" t="s">
        <v>84</v>
      </c>
      <c r="E11" s="299" t="s">
        <v>74</v>
      </c>
      <c r="F11" s="299"/>
      <c r="G11" s="299"/>
      <c r="H11" s="299"/>
      <c r="I11" s="300" t="e">
        <f>SUM(#REF!)</f>
        <v>#REF!</v>
      </c>
      <c r="J11" s="300"/>
      <c r="K11" s="300"/>
      <c r="L11" s="300"/>
      <c r="M11" s="300"/>
      <c r="N11" s="300"/>
      <c r="O11" s="34"/>
      <c r="P11" s="1"/>
    </row>
    <row r="12" spans="1:21">
      <c r="A12" s="37"/>
      <c r="B12" s="82" t="str">
        <f>IFERROR(I12,"")</f>
        <v/>
      </c>
      <c r="C12" s="43" t="str">
        <f>IF(D12="","","本店")</f>
        <v/>
      </c>
      <c r="D12" s="32" t="str">
        <f>IF(P12="","",VLOOKUP($P12,入力例!$A:$C,2,0))</f>
        <v/>
      </c>
      <c r="E12" s="299" t="str">
        <f>IF(D12="","","医薬品事業売上")</f>
        <v/>
      </c>
      <c r="F12" s="299"/>
      <c r="G12" s="299"/>
      <c r="H12" s="299"/>
      <c r="I12" s="300" t="str">
        <f>IFERROR(HLOOKUP($P12,#REF!,47,0),"")</f>
        <v/>
      </c>
      <c r="J12" s="300"/>
      <c r="K12" s="300"/>
      <c r="L12" s="300"/>
      <c r="M12" s="300"/>
      <c r="N12" s="300"/>
      <c r="O12" s="34"/>
      <c r="P12" s="1"/>
    </row>
    <row r="13" spans="1:21">
      <c r="A13" s="40"/>
      <c r="B13" s="41" t="e">
        <f>SUM(B4:B11)</f>
        <v>#REF!</v>
      </c>
      <c r="C13" s="214" t="s">
        <v>56</v>
      </c>
      <c r="D13" s="215"/>
      <c r="E13" s="215"/>
      <c r="F13" s="215"/>
      <c r="G13" s="215"/>
      <c r="H13" s="219"/>
      <c r="I13" s="229" t="e">
        <f>SUM(I4:M11)</f>
        <v>#REF!</v>
      </c>
      <c r="J13" s="230"/>
      <c r="K13" s="230"/>
      <c r="L13" s="230"/>
      <c r="M13" s="230"/>
      <c r="N13" s="230"/>
      <c r="O13" s="51"/>
      <c r="P13" s="72" t="e">
        <f>B13-I13</f>
        <v>#REF!</v>
      </c>
    </row>
    <row r="14" spans="1:21">
      <c r="B14" s="9"/>
      <c r="C14" s="10"/>
      <c r="D14" s="10"/>
      <c r="E14" s="10"/>
      <c r="F14" s="10"/>
      <c r="G14" s="10"/>
      <c r="H14" s="10"/>
      <c r="I14" s="228"/>
      <c r="J14" s="228"/>
      <c r="K14" s="228"/>
      <c r="L14" s="228"/>
      <c r="M14" s="228"/>
      <c r="N14" s="42"/>
      <c r="O14" s="42"/>
      <c r="U14" t="s">
        <v>116</v>
      </c>
    </row>
    <row r="16" spans="1:2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8" spans="1:16" ht="20.100000000000001" customHeight="1"/>
    <row r="19" spans="1:16" ht="35.25">
      <c r="B19" s="7"/>
      <c r="C19" s="5"/>
      <c r="D19" s="8"/>
      <c r="E19" s="5"/>
      <c r="F19" s="56" t="s">
        <v>78</v>
      </c>
      <c r="G19" s="209"/>
      <c r="H19" s="210"/>
      <c r="I19" s="54"/>
      <c r="J19" s="57"/>
      <c r="K19" s="62"/>
      <c r="L19" s="55" t="s">
        <v>35</v>
      </c>
      <c r="M19" s="57"/>
      <c r="N19" s="58"/>
      <c r="O19" s="63"/>
    </row>
    <row r="20" spans="1:16">
      <c r="B20" s="220" t="e">
        <f>入力例!#REF!</f>
        <v>#REF!</v>
      </c>
      <c r="C20" s="221"/>
      <c r="D20" s="11" t="s">
        <v>29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6">
      <c r="A21" s="62"/>
      <c r="B21" s="6" t="s">
        <v>36</v>
      </c>
      <c r="C21" s="24" t="s">
        <v>37</v>
      </c>
      <c r="D21" s="6" t="s">
        <v>38</v>
      </c>
      <c r="E21" s="302" t="s">
        <v>39</v>
      </c>
      <c r="F21" s="302"/>
      <c r="G21" s="302"/>
      <c r="H21" s="302"/>
      <c r="I21" s="289" t="s">
        <v>36</v>
      </c>
      <c r="J21" s="289"/>
      <c r="K21" s="289"/>
      <c r="L21" s="289"/>
      <c r="M21" s="289"/>
      <c r="N21" s="289"/>
      <c r="O21" s="83"/>
    </row>
    <row r="22" spans="1:16">
      <c r="A22" s="36"/>
      <c r="B22" s="12" t="e">
        <f>SUM(#REF!)</f>
        <v>#REF!</v>
      </c>
      <c r="C22" s="15" t="s">
        <v>68</v>
      </c>
      <c r="D22" s="31" t="e">
        <f>VLOOKUP($P22,入力例!$A:$C,2,0)&amp;  TEXT(#REF!,"含む 0名") &amp; "　（" &amp; TEXT(入力例!#REF!,"m月分") &amp; "）"</f>
        <v>#N/A</v>
      </c>
      <c r="E22" s="303" t="s">
        <v>23</v>
      </c>
      <c r="F22" s="303"/>
      <c r="G22" s="303"/>
      <c r="H22" s="303"/>
      <c r="I22" s="281" t="e">
        <f>#REF!</f>
        <v>#REF!</v>
      </c>
      <c r="J22" s="281"/>
      <c r="K22" s="281"/>
      <c r="L22" s="281"/>
      <c r="M22" s="281"/>
      <c r="N22" s="281"/>
      <c r="O22" s="26"/>
      <c r="P22" s="4" t="s">
        <v>13</v>
      </c>
    </row>
    <row r="23" spans="1:16">
      <c r="A23" s="37"/>
      <c r="B23" s="16" t="e">
        <f>#REF!</f>
        <v>#REF!</v>
      </c>
      <c r="C23" s="43" t="s">
        <v>69</v>
      </c>
      <c r="D23" s="32" t="s">
        <v>70</v>
      </c>
      <c r="E23" s="301"/>
      <c r="F23" s="301"/>
      <c r="G23" s="301"/>
      <c r="H23" s="301"/>
      <c r="I23" s="280"/>
      <c r="J23" s="280"/>
      <c r="K23" s="280"/>
      <c r="L23" s="280"/>
      <c r="M23" s="280"/>
      <c r="N23" s="280"/>
      <c r="O23" s="34"/>
      <c r="P23" s="1"/>
    </row>
    <row r="24" spans="1:16" ht="18.75" customHeight="1">
      <c r="A24" s="37"/>
      <c r="B24" s="16" t="e">
        <f>#REF!</f>
        <v>#REF!</v>
      </c>
      <c r="C24" s="43" t="s">
        <v>83</v>
      </c>
      <c r="D24" s="18" t="s">
        <v>71</v>
      </c>
      <c r="E24" s="257" t="s">
        <v>74</v>
      </c>
      <c r="F24" s="258"/>
      <c r="G24" s="258"/>
      <c r="H24" s="259"/>
      <c r="I24" s="280" t="e">
        <f>#REF!</f>
        <v>#REF!</v>
      </c>
      <c r="J24" s="280"/>
      <c r="K24" s="280"/>
      <c r="L24" s="280"/>
      <c r="M24" s="280"/>
      <c r="N24" s="280"/>
      <c r="O24" s="34"/>
      <c r="P24" s="1"/>
    </row>
    <row r="25" spans="1:16">
      <c r="A25" s="37"/>
      <c r="B25" s="82" t="e">
        <f>SUM(#REF!)</f>
        <v>#REF!</v>
      </c>
      <c r="C25" s="43" t="s">
        <v>83</v>
      </c>
      <c r="D25" s="18" t="s">
        <v>84</v>
      </c>
      <c r="E25" s="257" t="s">
        <v>74</v>
      </c>
      <c r="F25" s="258"/>
      <c r="G25" s="258"/>
      <c r="H25" s="259"/>
      <c r="I25" s="300" t="e">
        <f>SUM(#REF!)</f>
        <v>#REF!</v>
      </c>
      <c r="J25" s="300"/>
      <c r="K25" s="300"/>
      <c r="L25" s="300"/>
      <c r="M25" s="300"/>
      <c r="N25" s="300"/>
      <c r="O25" s="34"/>
      <c r="P25" s="1"/>
    </row>
    <row r="26" spans="1:16">
      <c r="A26" s="37"/>
      <c r="B26" s="82" t="str">
        <f>IFERROR(I26,"")</f>
        <v/>
      </c>
      <c r="C26" s="43" t="str">
        <f>IF(D26="","","本店")</f>
        <v/>
      </c>
      <c r="D26" s="32" t="str">
        <f>IF(P26="","",VLOOKUP($P26,入力例!$A:$C,2,0))</f>
        <v/>
      </c>
      <c r="E26" s="299" t="str">
        <f>IF(D26="","","医薬品事業売上")</f>
        <v/>
      </c>
      <c r="F26" s="299"/>
      <c r="G26" s="299"/>
      <c r="H26" s="299"/>
      <c r="I26" s="300" t="str">
        <f>IFERROR(HLOOKUP($P26,#REF!,47,0),"")</f>
        <v/>
      </c>
      <c r="J26" s="300"/>
      <c r="K26" s="300"/>
      <c r="L26" s="300"/>
      <c r="M26" s="300"/>
      <c r="N26" s="300"/>
      <c r="O26" s="34"/>
      <c r="P26" s="1"/>
    </row>
    <row r="27" spans="1:16">
      <c r="A27" s="37"/>
      <c r="B27" s="82" t="str">
        <f>IFERROR(I27,"")</f>
        <v/>
      </c>
      <c r="C27" s="43" t="str">
        <f>IF(D27="","","本店")</f>
        <v/>
      </c>
      <c r="D27" s="32" t="str">
        <f>IF(P27="","",VLOOKUP($P27,入力例!$A:$C,2,0))</f>
        <v/>
      </c>
      <c r="E27" s="299" t="str">
        <f>IF(D27="","","医薬品事業売上")</f>
        <v/>
      </c>
      <c r="F27" s="299"/>
      <c r="G27" s="299"/>
      <c r="H27" s="299"/>
      <c r="I27" s="300" t="str">
        <f>IFERROR(HLOOKUP($P27,#REF!,47,0),"")</f>
        <v/>
      </c>
      <c r="J27" s="300"/>
      <c r="K27" s="300"/>
      <c r="L27" s="300"/>
      <c r="M27" s="300"/>
      <c r="N27" s="300"/>
      <c r="O27" s="34"/>
      <c r="P27" s="1"/>
    </row>
    <row r="28" spans="1:16">
      <c r="A28" s="37"/>
      <c r="B28" s="82" t="str">
        <f>IFERROR(I28,"")</f>
        <v/>
      </c>
      <c r="C28" s="43" t="str">
        <f>IF(D28="","","本店")</f>
        <v/>
      </c>
      <c r="D28" s="32" t="str">
        <f>IF(P28="","",VLOOKUP($P28,入力例!$A:$C,2,0))</f>
        <v/>
      </c>
      <c r="E28" s="299" t="str">
        <f>IF(D28="","","医薬品事業売上")</f>
        <v/>
      </c>
      <c r="F28" s="299"/>
      <c r="G28" s="299"/>
      <c r="H28" s="299"/>
      <c r="I28" s="300" t="str">
        <f>IFERROR(HLOOKUP($P28,#REF!,47,0),"")</f>
        <v/>
      </c>
      <c r="J28" s="300"/>
      <c r="K28" s="300"/>
      <c r="L28" s="300"/>
      <c r="M28" s="300"/>
      <c r="N28" s="300"/>
      <c r="O28" s="34"/>
      <c r="P28" s="1"/>
    </row>
    <row r="29" spans="1:16">
      <c r="A29" s="37"/>
      <c r="B29" s="82" t="str">
        <f>IFERROR(I29,"")</f>
        <v/>
      </c>
      <c r="C29" s="43" t="str">
        <f>IF(D29="","","本店")</f>
        <v/>
      </c>
      <c r="D29" s="32" t="str">
        <f>IF(P29="","",VLOOKUP($P29,入力例!$A:$C,2,0))</f>
        <v/>
      </c>
      <c r="E29" s="299" t="str">
        <f>IF(D29="","","医薬品事業売上")</f>
        <v/>
      </c>
      <c r="F29" s="299"/>
      <c r="G29" s="299"/>
      <c r="H29" s="299"/>
      <c r="I29" s="300" t="str">
        <f>IFERROR(HLOOKUP($P29,#REF!,47,0),"")</f>
        <v/>
      </c>
      <c r="J29" s="300"/>
      <c r="K29" s="300"/>
      <c r="L29" s="300"/>
      <c r="M29" s="300"/>
      <c r="N29" s="300"/>
      <c r="O29" s="34"/>
      <c r="P29" s="1"/>
    </row>
    <row r="30" spans="1:16">
      <c r="A30" s="62"/>
      <c r="B30" s="85" t="e">
        <f>SUM(B22:B29)</f>
        <v>#REF!</v>
      </c>
      <c r="C30" s="289" t="s">
        <v>56</v>
      </c>
      <c r="D30" s="289"/>
      <c r="E30" s="289"/>
      <c r="F30" s="289"/>
      <c r="G30" s="289"/>
      <c r="H30" s="289"/>
      <c r="I30" s="298" t="e">
        <f>SUM(I22:I29)</f>
        <v>#REF!</v>
      </c>
      <c r="J30" s="298"/>
      <c r="K30" s="298"/>
      <c r="L30" s="298"/>
      <c r="M30" s="298"/>
      <c r="N30" s="298"/>
      <c r="O30" s="84"/>
      <c r="P30" s="72" t="e">
        <f>B30-I30</f>
        <v>#REF!</v>
      </c>
    </row>
  </sheetData>
  <mergeCells count="47">
    <mergeCell ref="G1:H1"/>
    <mergeCell ref="B2:C2"/>
    <mergeCell ref="E3:H3"/>
    <mergeCell ref="I3:N3"/>
    <mergeCell ref="E4:H4"/>
    <mergeCell ref="I4:N4"/>
    <mergeCell ref="E5:H5"/>
    <mergeCell ref="I5:N5"/>
    <mergeCell ref="E6:H6"/>
    <mergeCell ref="I6:N6"/>
    <mergeCell ref="E7:H7"/>
    <mergeCell ref="I7:N7"/>
    <mergeCell ref="E8:H8"/>
    <mergeCell ref="I8:N8"/>
    <mergeCell ref="E9:H9"/>
    <mergeCell ref="I9:N9"/>
    <mergeCell ref="E10:H10"/>
    <mergeCell ref="I10:N10"/>
    <mergeCell ref="E22:H22"/>
    <mergeCell ref="I22:N22"/>
    <mergeCell ref="E11:H11"/>
    <mergeCell ref="I11:N11"/>
    <mergeCell ref="E12:H12"/>
    <mergeCell ref="I12:N12"/>
    <mergeCell ref="C13:H13"/>
    <mergeCell ref="I13:N13"/>
    <mergeCell ref="I14:M14"/>
    <mergeCell ref="G19:H19"/>
    <mergeCell ref="B20:C20"/>
    <mergeCell ref="E21:H21"/>
    <mergeCell ref="I21:N21"/>
    <mergeCell ref="E23:H23"/>
    <mergeCell ref="I23:N23"/>
    <mergeCell ref="E24:H24"/>
    <mergeCell ref="I24:N24"/>
    <mergeCell ref="E25:H25"/>
    <mergeCell ref="I25:N25"/>
    <mergeCell ref="E29:H29"/>
    <mergeCell ref="I29:N29"/>
    <mergeCell ref="C30:H30"/>
    <mergeCell ref="I30:N30"/>
    <mergeCell ref="E26:H26"/>
    <mergeCell ref="I26:N26"/>
    <mergeCell ref="E27:H27"/>
    <mergeCell ref="I27:N27"/>
    <mergeCell ref="E28:H28"/>
    <mergeCell ref="I28:N28"/>
  </mergeCells>
  <phoneticPr fontId="18"/>
  <pageMargins left="0.70866141732283472" right="0" top="0.59055118110236227" bottom="0" header="0.31496062992125984" footer="0.31496062992125984"/>
  <pageSetup paperSize="13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FF4DB-170E-401F-8D8C-50C15E6CCA2A}">
  <sheetPr codeName="Sheet28">
    <tabColor rgb="FFFF0000"/>
  </sheetPr>
  <dimension ref="A1:U30"/>
  <sheetViews>
    <sheetView workbookViewId="0">
      <selection activeCell="R14" sqref="R14"/>
    </sheetView>
  </sheetViews>
  <sheetFormatPr defaultRowHeight="18.75"/>
  <cols>
    <col min="1" max="1" width="1.625" customWidth="1"/>
    <col min="2" max="2" width="12.625" customWidth="1"/>
    <col min="3" max="3" width="8.625" customWidth="1"/>
    <col min="4" max="4" width="20.625" customWidth="1"/>
    <col min="5" max="14" width="2.625" customWidth="1"/>
    <col min="15" max="15" width="1.625" customWidth="1"/>
    <col min="16" max="16" width="10.625" bestFit="1" customWidth="1"/>
  </cols>
  <sheetData>
    <row r="1" spans="1:21" ht="35.25">
      <c r="B1" s="7"/>
      <c r="C1" s="5"/>
      <c r="D1" s="8"/>
      <c r="E1" s="5"/>
      <c r="F1" s="56" t="s">
        <v>78</v>
      </c>
      <c r="G1" s="209"/>
      <c r="H1" s="210"/>
      <c r="I1" s="54"/>
      <c r="J1" s="57"/>
      <c r="K1" s="62"/>
      <c r="L1" s="55" t="s">
        <v>35</v>
      </c>
      <c r="M1" s="57"/>
      <c r="N1" s="58"/>
      <c r="O1" s="63"/>
    </row>
    <row r="2" spans="1:21">
      <c r="B2" s="220" t="e">
        <f>入力例!#REF!</f>
        <v>#REF!</v>
      </c>
      <c r="C2" s="221"/>
      <c r="D2" s="11" t="s">
        <v>115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1">
      <c r="A3" s="62"/>
      <c r="B3" s="6" t="s">
        <v>36</v>
      </c>
      <c r="C3" s="24" t="s">
        <v>37</v>
      </c>
      <c r="D3" s="6" t="s">
        <v>38</v>
      </c>
      <c r="E3" s="302" t="s">
        <v>39</v>
      </c>
      <c r="F3" s="302"/>
      <c r="G3" s="302"/>
      <c r="H3" s="302"/>
      <c r="I3" s="289" t="s">
        <v>36</v>
      </c>
      <c r="J3" s="289"/>
      <c r="K3" s="289"/>
      <c r="L3" s="289"/>
      <c r="M3" s="289"/>
      <c r="N3" s="289"/>
      <c r="O3" s="83"/>
    </row>
    <row r="4" spans="1:21">
      <c r="A4" s="36"/>
      <c r="B4" s="12" t="e">
        <f>SUM(#REF!)</f>
        <v>#REF!</v>
      </c>
      <c r="C4" s="15" t="s">
        <v>68</v>
      </c>
      <c r="D4" s="31" t="e">
        <f>VLOOKUP($P4,入力例!$A:$C,2,0)&amp;  TEXT(#REF!,"含む 0名") &amp; "　（" &amp; TEXT(入力例!#REF!,"m月分") &amp; "）"</f>
        <v>#N/A</v>
      </c>
      <c r="E4" s="303" t="s">
        <v>23</v>
      </c>
      <c r="F4" s="303"/>
      <c r="G4" s="303"/>
      <c r="H4" s="303"/>
      <c r="I4" s="281" t="e">
        <f>#REF!</f>
        <v>#REF!</v>
      </c>
      <c r="J4" s="281"/>
      <c r="K4" s="281"/>
      <c r="L4" s="281"/>
      <c r="M4" s="281"/>
      <c r="N4" s="281"/>
      <c r="O4" s="26"/>
      <c r="P4" s="4" t="s">
        <v>18</v>
      </c>
    </row>
    <row r="5" spans="1:21">
      <c r="A5" s="37"/>
      <c r="B5" s="16" t="e">
        <f>#REF!</f>
        <v>#REF!</v>
      </c>
      <c r="C5" s="43" t="s">
        <v>69</v>
      </c>
      <c r="D5" s="32" t="s">
        <v>70</v>
      </c>
      <c r="E5" s="301"/>
      <c r="F5" s="301"/>
      <c r="G5" s="301"/>
      <c r="H5" s="301"/>
      <c r="I5" s="280"/>
      <c r="J5" s="280"/>
      <c r="K5" s="280"/>
      <c r="L5" s="280"/>
      <c r="M5" s="280"/>
      <c r="N5" s="280"/>
      <c r="O5" s="34"/>
      <c r="P5" s="1"/>
    </row>
    <row r="6" spans="1:21">
      <c r="A6" s="37"/>
      <c r="B6" s="16" t="e">
        <f>#REF!</f>
        <v>#REF!</v>
      </c>
      <c r="C6" s="43" t="s">
        <v>83</v>
      </c>
      <c r="D6" s="32" t="s">
        <v>71</v>
      </c>
      <c r="E6" s="301" t="s">
        <v>74</v>
      </c>
      <c r="F6" s="301"/>
      <c r="G6" s="301"/>
      <c r="H6" s="301"/>
      <c r="I6" s="280" t="e">
        <f>#REF!</f>
        <v>#REF!</v>
      </c>
      <c r="J6" s="280"/>
      <c r="K6" s="280"/>
      <c r="L6" s="280"/>
      <c r="M6" s="280"/>
      <c r="N6" s="280"/>
      <c r="O6" s="34"/>
      <c r="P6" s="1"/>
    </row>
    <row r="7" spans="1:21">
      <c r="A7" s="37"/>
      <c r="B7" s="82" t="e">
        <f>SUM(#REF!)</f>
        <v>#REF!</v>
      </c>
      <c r="C7" s="43" t="s">
        <v>83</v>
      </c>
      <c r="D7" s="32" t="s">
        <v>84</v>
      </c>
      <c r="E7" s="299" t="s">
        <v>74</v>
      </c>
      <c r="F7" s="299"/>
      <c r="G7" s="299"/>
      <c r="H7" s="299"/>
      <c r="I7" s="300" t="e">
        <f>SUM(#REF!)</f>
        <v>#REF!</v>
      </c>
      <c r="J7" s="300"/>
      <c r="K7" s="300"/>
      <c r="L7" s="300"/>
      <c r="M7" s="300"/>
      <c r="N7" s="300"/>
      <c r="O7" s="34"/>
      <c r="P7" s="1"/>
    </row>
    <row r="8" spans="1:21">
      <c r="A8" s="37"/>
      <c r="B8" s="82" t="e">
        <f>#REF!</f>
        <v>#REF!</v>
      </c>
      <c r="C8" s="43" t="s">
        <v>83</v>
      </c>
      <c r="D8" s="32" t="s">
        <v>71</v>
      </c>
      <c r="E8" s="299" t="s">
        <v>74</v>
      </c>
      <c r="F8" s="299"/>
      <c r="G8" s="299"/>
      <c r="H8" s="299"/>
      <c r="I8" s="300" t="e">
        <f>#REF!</f>
        <v>#REF!</v>
      </c>
      <c r="J8" s="300"/>
      <c r="K8" s="300"/>
      <c r="L8" s="300"/>
      <c r="M8" s="300"/>
      <c r="N8" s="300"/>
      <c r="O8" s="34"/>
      <c r="P8" s="1"/>
    </row>
    <row r="9" spans="1:21">
      <c r="A9" s="37"/>
      <c r="B9" s="82" t="e">
        <f>SUM(#REF!)</f>
        <v>#REF!</v>
      </c>
      <c r="C9" s="43" t="s">
        <v>83</v>
      </c>
      <c r="D9" s="32" t="s">
        <v>84</v>
      </c>
      <c r="E9" s="299" t="s">
        <v>74</v>
      </c>
      <c r="F9" s="299"/>
      <c r="G9" s="299"/>
      <c r="H9" s="299"/>
      <c r="I9" s="300" t="e">
        <f>SUM(#REF!)</f>
        <v>#REF!</v>
      </c>
      <c r="J9" s="300"/>
      <c r="K9" s="300"/>
      <c r="L9" s="300"/>
      <c r="M9" s="300"/>
      <c r="N9" s="300"/>
      <c r="O9" s="34"/>
      <c r="P9" s="1"/>
    </row>
    <row r="10" spans="1:21">
      <c r="A10" s="37"/>
      <c r="B10" s="82"/>
      <c r="C10" s="43"/>
      <c r="D10" s="32"/>
      <c r="E10" s="299"/>
      <c r="F10" s="299"/>
      <c r="G10" s="299"/>
      <c r="H10" s="299"/>
      <c r="I10" s="300"/>
      <c r="J10" s="300"/>
      <c r="K10" s="300"/>
      <c r="L10" s="300"/>
      <c r="M10" s="300"/>
      <c r="N10" s="300"/>
      <c r="O10" s="34"/>
      <c r="P10" s="1"/>
    </row>
    <row r="11" spans="1:21">
      <c r="A11" s="37"/>
      <c r="B11" s="82"/>
      <c r="C11" s="43"/>
      <c r="D11" s="32"/>
      <c r="E11" s="299"/>
      <c r="F11" s="299"/>
      <c r="G11" s="299"/>
      <c r="H11" s="299"/>
      <c r="I11" s="300"/>
      <c r="J11" s="300"/>
      <c r="K11" s="300"/>
      <c r="L11" s="300"/>
      <c r="M11" s="300"/>
      <c r="N11" s="300"/>
      <c r="O11" s="34"/>
      <c r="P11" s="1"/>
    </row>
    <row r="12" spans="1:21">
      <c r="A12" s="37"/>
      <c r="B12" s="82" t="str">
        <f>IFERROR(I12,"")</f>
        <v/>
      </c>
      <c r="C12" s="43" t="str">
        <f>IF(D12="","","本店")</f>
        <v/>
      </c>
      <c r="D12" s="32" t="str">
        <f>IF(P12="","",VLOOKUP($P12,入力例!$A:$C,2,0))</f>
        <v/>
      </c>
      <c r="E12" s="299" t="str">
        <f>IF(D12="","","医薬品事業売上")</f>
        <v/>
      </c>
      <c r="F12" s="299"/>
      <c r="G12" s="299"/>
      <c r="H12" s="299"/>
      <c r="I12" s="300" t="str">
        <f>IFERROR(HLOOKUP($P12,#REF!,47,0),"")</f>
        <v/>
      </c>
      <c r="J12" s="300"/>
      <c r="K12" s="300"/>
      <c r="L12" s="300"/>
      <c r="M12" s="300"/>
      <c r="N12" s="300"/>
      <c r="O12" s="34"/>
      <c r="P12" s="1"/>
    </row>
    <row r="13" spans="1:21">
      <c r="A13" s="40"/>
      <c r="B13" s="41" t="e">
        <f>SUM(B4:B12)</f>
        <v>#REF!</v>
      </c>
      <c r="C13" s="214" t="s">
        <v>56</v>
      </c>
      <c r="D13" s="215"/>
      <c r="E13" s="215"/>
      <c r="F13" s="215"/>
      <c r="G13" s="215"/>
      <c r="H13" s="219"/>
      <c r="I13" s="229" t="e">
        <f>SUM(I4:M12)</f>
        <v>#REF!</v>
      </c>
      <c r="J13" s="230"/>
      <c r="K13" s="230"/>
      <c r="L13" s="230"/>
      <c r="M13" s="230"/>
      <c r="N13" s="230"/>
      <c r="O13" s="51"/>
      <c r="P13" s="72" t="e">
        <f>B13-I13</f>
        <v>#REF!</v>
      </c>
    </row>
    <row r="14" spans="1:21">
      <c r="B14" s="9"/>
      <c r="C14" s="10"/>
      <c r="D14" s="10"/>
      <c r="E14" s="10"/>
      <c r="F14" s="10"/>
      <c r="G14" s="10"/>
      <c r="H14" s="10"/>
      <c r="I14" s="228"/>
      <c r="J14" s="228"/>
      <c r="K14" s="228"/>
      <c r="L14" s="228"/>
      <c r="M14" s="228"/>
      <c r="N14" s="42"/>
      <c r="O14" s="42"/>
      <c r="U14" t="s">
        <v>116</v>
      </c>
    </row>
    <row r="16" spans="1:2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8" spans="1:16" ht="20.100000000000001" customHeight="1"/>
    <row r="19" spans="1:16" ht="35.25">
      <c r="B19" s="7"/>
      <c r="C19" s="5"/>
      <c r="D19" s="8"/>
      <c r="E19" s="5"/>
      <c r="F19" s="56" t="s">
        <v>78</v>
      </c>
      <c r="G19" s="209"/>
      <c r="H19" s="210"/>
      <c r="I19" s="54"/>
      <c r="J19" s="57"/>
      <c r="K19" s="62"/>
      <c r="L19" s="55" t="s">
        <v>35</v>
      </c>
      <c r="M19" s="57"/>
      <c r="N19" s="58"/>
      <c r="O19" s="63"/>
    </row>
    <row r="20" spans="1:16">
      <c r="B20" s="220" t="e">
        <f>入力例!#REF!</f>
        <v>#REF!</v>
      </c>
      <c r="C20" s="221"/>
      <c r="D20" s="11" t="s">
        <v>29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6">
      <c r="A21" s="62"/>
      <c r="B21" s="6" t="s">
        <v>36</v>
      </c>
      <c r="C21" s="24" t="s">
        <v>37</v>
      </c>
      <c r="D21" s="6" t="s">
        <v>38</v>
      </c>
      <c r="E21" s="302" t="s">
        <v>39</v>
      </c>
      <c r="F21" s="302"/>
      <c r="G21" s="302"/>
      <c r="H21" s="302"/>
      <c r="I21" s="289" t="s">
        <v>36</v>
      </c>
      <c r="J21" s="289"/>
      <c r="K21" s="289"/>
      <c r="L21" s="289"/>
      <c r="M21" s="289"/>
      <c r="N21" s="289"/>
      <c r="O21" s="83"/>
    </row>
    <row r="22" spans="1:16">
      <c r="A22" s="36"/>
      <c r="B22" s="12" t="e">
        <f>SUM(#REF!)</f>
        <v>#REF!</v>
      </c>
      <c r="C22" s="15" t="s">
        <v>68</v>
      </c>
      <c r="D22" s="31" t="e">
        <f>VLOOKUP($P22,入力例!$A:$C,2,0)&amp;  TEXT(#REF!,"含む 0名") &amp; "　（" &amp; TEXT(入力例!#REF!,"m月分") &amp; "）"</f>
        <v>#N/A</v>
      </c>
      <c r="E22" s="303" t="s">
        <v>23</v>
      </c>
      <c r="F22" s="303"/>
      <c r="G22" s="303"/>
      <c r="H22" s="303"/>
      <c r="I22" s="281" t="e">
        <f>#REF!</f>
        <v>#REF!</v>
      </c>
      <c r="J22" s="281"/>
      <c r="K22" s="281"/>
      <c r="L22" s="281"/>
      <c r="M22" s="281"/>
      <c r="N22" s="281"/>
      <c r="O22" s="26"/>
      <c r="P22" s="4" t="s">
        <v>13</v>
      </c>
    </row>
    <row r="23" spans="1:16">
      <c r="A23" s="37"/>
      <c r="B23" s="16" t="e">
        <f>#REF!</f>
        <v>#REF!</v>
      </c>
      <c r="C23" s="43" t="s">
        <v>69</v>
      </c>
      <c r="D23" s="32" t="s">
        <v>70</v>
      </c>
      <c r="E23" s="301"/>
      <c r="F23" s="301"/>
      <c r="G23" s="301"/>
      <c r="H23" s="301"/>
      <c r="I23" s="280"/>
      <c r="J23" s="280"/>
      <c r="K23" s="280"/>
      <c r="L23" s="280"/>
      <c r="M23" s="280"/>
      <c r="N23" s="280"/>
      <c r="O23" s="34"/>
      <c r="P23" s="1"/>
    </row>
    <row r="24" spans="1:16" ht="18.75" customHeight="1">
      <c r="A24" s="37"/>
      <c r="B24" s="16" t="e">
        <f>#REF!</f>
        <v>#REF!</v>
      </c>
      <c r="C24" s="43" t="s">
        <v>83</v>
      </c>
      <c r="D24" s="18" t="s">
        <v>71</v>
      </c>
      <c r="E24" s="257" t="s">
        <v>74</v>
      </c>
      <c r="F24" s="258"/>
      <c r="G24" s="258"/>
      <c r="H24" s="259"/>
      <c r="I24" s="280" t="e">
        <f>#REF!</f>
        <v>#REF!</v>
      </c>
      <c r="J24" s="280"/>
      <c r="K24" s="280"/>
      <c r="L24" s="280"/>
      <c r="M24" s="280"/>
      <c r="N24" s="280"/>
      <c r="O24" s="34"/>
      <c r="P24" s="1"/>
    </row>
    <row r="25" spans="1:16">
      <c r="A25" s="37"/>
      <c r="B25" s="82" t="e">
        <f>SUM(#REF!)</f>
        <v>#REF!</v>
      </c>
      <c r="C25" s="43" t="s">
        <v>83</v>
      </c>
      <c r="D25" s="18" t="s">
        <v>84</v>
      </c>
      <c r="E25" s="257" t="s">
        <v>74</v>
      </c>
      <c r="F25" s="258"/>
      <c r="G25" s="258"/>
      <c r="H25" s="259"/>
      <c r="I25" s="300" t="e">
        <f>SUM(#REF!)</f>
        <v>#REF!</v>
      </c>
      <c r="J25" s="300"/>
      <c r="K25" s="300"/>
      <c r="L25" s="300"/>
      <c r="M25" s="300"/>
      <c r="N25" s="300"/>
      <c r="O25" s="34"/>
      <c r="P25" s="1"/>
    </row>
    <row r="26" spans="1:16">
      <c r="A26" s="37"/>
      <c r="B26" s="82" t="str">
        <f>IFERROR(I26,"")</f>
        <v/>
      </c>
      <c r="C26" s="43" t="str">
        <f>IF(D26="","","本店")</f>
        <v/>
      </c>
      <c r="D26" s="32" t="str">
        <f>IF(P26="","",VLOOKUP($P26,入力例!$A:$C,2,0))</f>
        <v/>
      </c>
      <c r="E26" s="299" t="str">
        <f>IF(D26="","","医薬品事業売上")</f>
        <v/>
      </c>
      <c r="F26" s="299"/>
      <c r="G26" s="299"/>
      <c r="H26" s="299"/>
      <c r="I26" s="300" t="str">
        <f>IFERROR(HLOOKUP($P26,#REF!,47,0),"")</f>
        <v/>
      </c>
      <c r="J26" s="300"/>
      <c r="K26" s="300"/>
      <c r="L26" s="300"/>
      <c r="M26" s="300"/>
      <c r="N26" s="300"/>
      <c r="O26" s="34"/>
      <c r="P26" s="1"/>
    </row>
    <row r="27" spans="1:16">
      <c r="A27" s="37"/>
      <c r="B27" s="82" t="str">
        <f>IFERROR(I27,"")</f>
        <v/>
      </c>
      <c r="C27" s="43" t="str">
        <f>IF(D27="","","本店")</f>
        <v/>
      </c>
      <c r="D27" s="32" t="str">
        <f>IF(P27="","",VLOOKUP($P27,入力例!$A:$C,2,0))</f>
        <v/>
      </c>
      <c r="E27" s="299" t="str">
        <f>IF(D27="","","医薬品事業売上")</f>
        <v/>
      </c>
      <c r="F27" s="299"/>
      <c r="G27" s="299"/>
      <c r="H27" s="299"/>
      <c r="I27" s="300" t="str">
        <f>IFERROR(HLOOKUP($P27,#REF!,47,0),"")</f>
        <v/>
      </c>
      <c r="J27" s="300"/>
      <c r="K27" s="300"/>
      <c r="L27" s="300"/>
      <c r="M27" s="300"/>
      <c r="N27" s="300"/>
      <c r="O27" s="34"/>
      <c r="P27" s="1"/>
    </row>
    <row r="28" spans="1:16">
      <c r="A28" s="37"/>
      <c r="B28" s="82" t="str">
        <f>IFERROR(I28,"")</f>
        <v/>
      </c>
      <c r="C28" s="43" t="str">
        <f>IF(D28="","","本店")</f>
        <v/>
      </c>
      <c r="D28" s="32" t="str">
        <f>IF(P28="","",VLOOKUP($P28,入力例!$A:$C,2,0))</f>
        <v/>
      </c>
      <c r="E28" s="299" t="str">
        <f>IF(D28="","","医薬品事業売上")</f>
        <v/>
      </c>
      <c r="F28" s="299"/>
      <c r="G28" s="299"/>
      <c r="H28" s="299"/>
      <c r="I28" s="300" t="str">
        <f>IFERROR(HLOOKUP($P28,#REF!,47,0),"")</f>
        <v/>
      </c>
      <c r="J28" s="300"/>
      <c r="K28" s="300"/>
      <c r="L28" s="300"/>
      <c r="M28" s="300"/>
      <c r="N28" s="300"/>
      <c r="O28" s="34"/>
      <c r="P28" s="1"/>
    </row>
    <row r="29" spans="1:16">
      <c r="A29" s="37"/>
      <c r="B29" s="82" t="str">
        <f>IFERROR(I29,"")</f>
        <v/>
      </c>
      <c r="C29" s="43" t="str">
        <f>IF(D29="","","本店")</f>
        <v/>
      </c>
      <c r="D29" s="32" t="str">
        <f>IF(P29="","",VLOOKUP($P29,入力例!$A:$C,2,0))</f>
        <v/>
      </c>
      <c r="E29" s="299" t="str">
        <f>IF(D29="","","医薬品事業売上")</f>
        <v/>
      </c>
      <c r="F29" s="299"/>
      <c r="G29" s="299"/>
      <c r="H29" s="299"/>
      <c r="I29" s="300" t="str">
        <f>IFERROR(HLOOKUP($P29,#REF!,47,0),"")</f>
        <v/>
      </c>
      <c r="J29" s="300"/>
      <c r="K29" s="300"/>
      <c r="L29" s="300"/>
      <c r="M29" s="300"/>
      <c r="N29" s="300"/>
      <c r="O29" s="34"/>
      <c r="P29" s="1"/>
    </row>
    <row r="30" spans="1:16">
      <c r="A30" s="62"/>
      <c r="B30" s="85" t="e">
        <f>SUM(B22:B29)</f>
        <v>#REF!</v>
      </c>
      <c r="C30" s="289" t="s">
        <v>56</v>
      </c>
      <c r="D30" s="289"/>
      <c r="E30" s="289"/>
      <c r="F30" s="289"/>
      <c r="G30" s="289"/>
      <c r="H30" s="289"/>
      <c r="I30" s="298" t="e">
        <f>SUM(I22:I29)</f>
        <v>#REF!</v>
      </c>
      <c r="J30" s="298"/>
      <c r="K30" s="298"/>
      <c r="L30" s="298"/>
      <c r="M30" s="298"/>
      <c r="N30" s="298"/>
      <c r="O30" s="84"/>
      <c r="P30" s="72" t="e">
        <f>B30-I30</f>
        <v>#REF!</v>
      </c>
    </row>
  </sheetData>
  <mergeCells count="47">
    <mergeCell ref="E29:H29"/>
    <mergeCell ref="I29:N29"/>
    <mergeCell ref="C30:H30"/>
    <mergeCell ref="I30:N30"/>
    <mergeCell ref="E26:H26"/>
    <mergeCell ref="I26:N26"/>
    <mergeCell ref="E27:H27"/>
    <mergeCell ref="I27:N27"/>
    <mergeCell ref="E28:H28"/>
    <mergeCell ref="I28:N28"/>
    <mergeCell ref="E23:H23"/>
    <mergeCell ref="I23:N23"/>
    <mergeCell ref="E24:H24"/>
    <mergeCell ref="I24:N24"/>
    <mergeCell ref="E25:H25"/>
    <mergeCell ref="I25:N25"/>
    <mergeCell ref="G19:H19"/>
    <mergeCell ref="B20:C20"/>
    <mergeCell ref="E21:H21"/>
    <mergeCell ref="I21:N21"/>
    <mergeCell ref="E22:H22"/>
    <mergeCell ref="I22:N22"/>
    <mergeCell ref="G1:H1"/>
    <mergeCell ref="B2:C2"/>
    <mergeCell ref="E3:H3"/>
    <mergeCell ref="I3:N3"/>
    <mergeCell ref="E4:H4"/>
    <mergeCell ref="I4:N4"/>
    <mergeCell ref="E5:H5"/>
    <mergeCell ref="I5:N5"/>
    <mergeCell ref="E6:H6"/>
    <mergeCell ref="I6:N6"/>
    <mergeCell ref="E7:H7"/>
    <mergeCell ref="I7:N7"/>
    <mergeCell ref="E8:H8"/>
    <mergeCell ref="I8:N8"/>
    <mergeCell ref="E9:H9"/>
    <mergeCell ref="I9:N9"/>
    <mergeCell ref="E10:H10"/>
    <mergeCell ref="I10:N10"/>
    <mergeCell ref="I14:M14"/>
    <mergeCell ref="E11:H11"/>
    <mergeCell ref="I11:N11"/>
    <mergeCell ref="E12:H12"/>
    <mergeCell ref="I12:N12"/>
    <mergeCell ref="C13:H13"/>
    <mergeCell ref="I13:N13"/>
  </mergeCells>
  <phoneticPr fontId="18"/>
  <pageMargins left="0.70866141732283472" right="0" top="0.59055118110236227" bottom="0" header="0.31496062992125984" footer="0.31496062992125984"/>
  <pageSetup paperSize="1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BF112-5229-42D4-83F4-BD8001209789}">
  <sheetPr codeName="Sheet10"/>
  <dimension ref="A1:P38"/>
  <sheetViews>
    <sheetView zoomScale="85" zoomScaleNormal="85" workbookViewId="0">
      <selection activeCell="P24" sqref="P24"/>
    </sheetView>
  </sheetViews>
  <sheetFormatPr defaultRowHeight="18.75"/>
  <cols>
    <col min="1" max="1" width="3.625" customWidth="1"/>
    <col min="2" max="2" width="12.625" customWidth="1"/>
    <col min="3" max="3" width="8.625" customWidth="1"/>
    <col min="4" max="4" width="20.625" customWidth="1"/>
    <col min="5" max="14" width="2.625" customWidth="1"/>
    <col min="15" max="15" width="3.625" customWidth="1"/>
  </cols>
  <sheetData>
    <row r="1" spans="1:16" ht="24">
      <c r="A1" s="208" t="s">
        <v>34</v>
      </c>
      <c r="B1" s="208"/>
      <c r="C1" s="208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12" customHeight="1">
      <c r="B2" s="5"/>
      <c r="C2" s="5"/>
      <c r="D2" s="5"/>
      <c r="E2" s="5"/>
      <c r="F2" s="52"/>
      <c r="G2" s="52"/>
      <c r="H2" s="52"/>
      <c r="I2" s="52"/>
      <c r="J2" s="52"/>
      <c r="K2" s="53"/>
      <c r="L2" s="53"/>
      <c r="M2" s="53"/>
      <c r="N2" s="53"/>
      <c r="O2" s="3"/>
    </row>
    <row r="3" spans="1:16" ht="39.950000000000003" customHeight="1">
      <c r="B3" s="5"/>
      <c r="C3" s="5"/>
      <c r="D3" s="5"/>
      <c r="E3" s="5"/>
      <c r="F3" s="56" t="s">
        <v>78</v>
      </c>
      <c r="G3" s="209"/>
      <c r="H3" s="210"/>
      <c r="I3" s="54"/>
      <c r="J3" s="209"/>
      <c r="K3" s="210"/>
      <c r="L3" s="55" t="s">
        <v>35</v>
      </c>
      <c r="M3" s="209"/>
      <c r="N3" s="210"/>
      <c r="O3" s="5"/>
    </row>
    <row r="4" spans="1:16">
      <c r="B4" s="220" t="e">
        <f>入力例!#REF!</f>
        <v>#REF!</v>
      </c>
      <c r="C4" s="22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>
      <c r="A5" s="69"/>
      <c r="B5" s="23" t="s">
        <v>36</v>
      </c>
      <c r="C5" s="24" t="s">
        <v>37</v>
      </c>
      <c r="D5" s="6" t="s">
        <v>38</v>
      </c>
      <c r="E5" s="222" t="s">
        <v>39</v>
      </c>
      <c r="F5" s="223"/>
      <c r="G5" s="223"/>
      <c r="H5" s="224"/>
      <c r="I5" s="214" t="s">
        <v>36</v>
      </c>
      <c r="J5" s="215"/>
      <c r="K5" s="215"/>
      <c r="L5" s="215"/>
      <c r="M5" s="215"/>
      <c r="N5" s="215"/>
      <c r="O5" s="69"/>
    </row>
    <row r="6" spans="1:16">
      <c r="A6" s="36"/>
      <c r="B6" s="12" t="e">
        <f>VLOOKUP($P6,入力例!$A:$C,87,0)</f>
        <v>#REF!</v>
      </c>
      <c r="C6" s="15" t="s">
        <v>40</v>
      </c>
      <c r="D6" s="31" t="e">
        <f>VLOOKUP($P6,入力例!$A:$C,2,0)&amp; "　（" &amp; TEXT(入力例!#REF!,"m月分") &amp; "）"</f>
        <v>#REF!</v>
      </c>
      <c r="E6" s="225" t="s">
        <v>41</v>
      </c>
      <c r="F6" s="226"/>
      <c r="G6" s="226"/>
      <c r="H6" s="227"/>
      <c r="I6" s="216" t="e">
        <f>#REF!</f>
        <v>#REF!</v>
      </c>
      <c r="J6" s="217"/>
      <c r="K6" s="217"/>
      <c r="L6" s="217"/>
      <c r="M6" s="217"/>
      <c r="N6" s="218"/>
      <c r="O6" s="46"/>
      <c r="P6" s="4" t="s">
        <v>2</v>
      </c>
    </row>
    <row r="7" spans="1:16">
      <c r="A7" s="37"/>
      <c r="B7" s="16" t="e">
        <f>VLOOKUP($P7,入力例!$A:$C,87,0)</f>
        <v>#REF!</v>
      </c>
      <c r="C7" s="43" t="s">
        <v>40</v>
      </c>
      <c r="D7" s="32" t="e">
        <f>VLOOKUP($P7,入力例!$A:$C,2,0)&amp; "　（" &amp; TEXT(入力例!#REF!,"m月分") &amp; "）"</f>
        <v>#REF!</v>
      </c>
      <c r="E7" s="211"/>
      <c r="F7" s="212"/>
      <c r="G7" s="212"/>
      <c r="H7" s="213"/>
      <c r="I7" s="205"/>
      <c r="J7" s="206"/>
      <c r="K7" s="206"/>
      <c r="L7" s="206"/>
      <c r="M7" s="206"/>
      <c r="N7" s="207"/>
      <c r="O7" s="47"/>
      <c r="P7" s="4" t="s">
        <v>4</v>
      </c>
    </row>
    <row r="8" spans="1:16">
      <c r="A8" s="37"/>
      <c r="B8" s="16" t="e">
        <f>VLOOKUP($P8,入力例!$A:$C,87,0)</f>
        <v>#REF!</v>
      </c>
      <c r="C8" s="43" t="s">
        <v>40</v>
      </c>
      <c r="D8" s="32" t="e">
        <f>VLOOKUP($P8,入力例!$A:$C,2,0)&amp; "　（" &amp; TEXT(入力例!#REF!,"m月分") &amp; "）"</f>
        <v>#REF!</v>
      </c>
      <c r="E8" s="211"/>
      <c r="F8" s="212"/>
      <c r="G8" s="212"/>
      <c r="H8" s="213"/>
      <c r="I8" s="205"/>
      <c r="J8" s="206"/>
      <c r="K8" s="206"/>
      <c r="L8" s="206"/>
      <c r="M8" s="206"/>
      <c r="N8" s="207"/>
      <c r="O8" s="47"/>
      <c r="P8" s="4" t="s">
        <v>5</v>
      </c>
    </row>
    <row r="9" spans="1:16">
      <c r="A9" s="37"/>
      <c r="B9" s="16" t="e">
        <f>VLOOKUP($P9,入力例!$A:$C,87,0)</f>
        <v>#N/A</v>
      </c>
      <c r="C9" s="43" t="s">
        <v>40</v>
      </c>
      <c r="D9" s="32" t="e">
        <f>VLOOKUP($P9,入力例!$A:$C,2,0)&amp; "　（" &amp; TEXT(入力例!#REF!,"m月分") &amp; "）"</f>
        <v>#N/A</v>
      </c>
      <c r="E9" s="211"/>
      <c r="F9" s="212"/>
      <c r="G9" s="212"/>
      <c r="H9" s="213"/>
      <c r="I9" s="205"/>
      <c r="J9" s="206"/>
      <c r="K9" s="206"/>
      <c r="L9" s="206"/>
      <c r="M9" s="206"/>
      <c r="N9" s="207"/>
      <c r="O9" s="47"/>
      <c r="P9" s="4" t="s">
        <v>7</v>
      </c>
    </row>
    <row r="10" spans="1:16">
      <c r="A10" s="37"/>
      <c r="B10" s="16" t="e">
        <f>VLOOKUP($P10,入力例!$A:$C,87,0)</f>
        <v>#N/A</v>
      </c>
      <c r="C10" s="43" t="s">
        <v>0</v>
      </c>
      <c r="D10" s="32" t="e">
        <f>VLOOKUP($P10,入力例!$A:$C,2,0)&amp; "　（" &amp; TEXT(入力例!#REF!,"m月分") &amp; "）"</f>
        <v>#N/A</v>
      </c>
      <c r="E10" s="211"/>
      <c r="F10" s="212"/>
      <c r="G10" s="212"/>
      <c r="H10" s="213"/>
      <c r="I10" s="205"/>
      <c r="J10" s="206"/>
      <c r="K10" s="206"/>
      <c r="L10" s="206"/>
      <c r="M10" s="206"/>
      <c r="N10" s="207"/>
      <c r="O10" s="47"/>
      <c r="P10" s="4" t="s">
        <v>33</v>
      </c>
    </row>
    <row r="11" spans="1:16">
      <c r="A11" s="37"/>
      <c r="B11" s="16" t="e">
        <f>VLOOKUP($P11,入力例!$A:$C,87,0)</f>
        <v>#N/A</v>
      </c>
      <c r="C11" s="43" t="s">
        <v>40</v>
      </c>
      <c r="D11" s="32" t="e">
        <f>VLOOKUP($P11,入力例!$A:$C,2,0)&amp; "　（" &amp; TEXT(入力例!#REF!,"m月分") &amp; "）"</f>
        <v>#N/A</v>
      </c>
      <c r="E11" s="211"/>
      <c r="F11" s="212"/>
      <c r="G11" s="212"/>
      <c r="H11" s="213"/>
      <c r="I11" s="205"/>
      <c r="J11" s="206"/>
      <c r="K11" s="206"/>
      <c r="L11" s="206"/>
      <c r="M11" s="206"/>
      <c r="N11" s="207"/>
      <c r="O11" s="47"/>
      <c r="P11" s="4" t="s">
        <v>8</v>
      </c>
    </row>
    <row r="12" spans="1:16">
      <c r="A12" s="37"/>
      <c r="B12" s="16" t="e">
        <f>VLOOKUP($P12,入力例!$A:$C,87,0)</f>
        <v>#REF!</v>
      </c>
      <c r="C12" s="43" t="s">
        <v>40</v>
      </c>
      <c r="D12" s="32" t="e">
        <f>VLOOKUP($P12,入力例!$A:$C,2,0)&amp; "　（" &amp; TEXT(入力例!#REF!,"m月分") &amp; "）"</f>
        <v>#REF!</v>
      </c>
      <c r="E12" s="211"/>
      <c r="F12" s="212"/>
      <c r="G12" s="212"/>
      <c r="H12" s="213"/>
      <c r="I12" s="205"/>
      <c r="J12" s="206"/>
      <c r="K12" s="206"/>
      <c r="L12" s="206"/>
      <c r="M12" s="206"/>
      <c r="N12" s="207"/>
      <c r="O12" s="47"/>
      <c r="P12" s="4" t="s">
        <v>57</v>
      </c>
    </row>
    <row r="13" spans="1:16">
      <c r="A13" s="37"/>
      <c r="B13" s="16" t="e">
        <f>SUM(#REF!)</f>
        <v>#REF!</v>
      </c>
      <c r="C13" s="43" t="s">
        <v>42</v>
      </c>
      <c r="D13" s="32" t="e">
        <f>VLOOKUP($P13,入力例!$A:$C,2,0)&amp; "他　（" &amp; TEXT(入力例!#REF!,"m月分") &amp; "）"</f>
        <v>#N/A</v>
      </c>
      <c r="E13" s="211"/>
      <c r="F13" s="212"/>
      <c r="G13" s="212"/>
      <c r="H13" s="213"/>
      <c r="I13" s="205"/>
      <c r="J13" s="206"/>
      <c r="K13" s="206"/>
      <c r="L13" s="206"/>
      <c r="M13" s="206"/>
      <c r="N13" s="207"/>
      <c r="O13" s="47"/>
      <c r="P13" s="4" t="s">
        <v>9</v>
      </c>
    </row>
    <row r="14" spans="1:16">
      <c r="A14" s="37"/>
      <c r="B14" s="16" t="e">
        <f>#REF!</f>
        <v>#REF!</v>
      </c>
      <c r="C14" s="43" t="s">
        <v>43</v>
      </c>
      <c r="D14" s="32" t="s">
        <v>44</v>
      </c>
      <c r="E14" s="211"/>
      <c r="F14" s="212"/>
      <c r="G14" s="212"/>
      <c r="H14" s="213"/>
      <c r="I14" s="205"/>
      <c r="J14" s="206"/>
      <c r="K14" s="206"/>
      <c r="L14" s="206"/>
      <c r="M14" s="206"/>
      <c r="N14" s="207"/>
      <c r="O14" s="47"/>
      <c r="P14" s="1"/>
    </row>
    <row r="15" spans="1:16">
      <c r="A15" s="37"/>
      <c r="B15" s="16"/>
      <c r="C15" s="43"/>
      <c r="D15" s="32" t="s">
        <v>45</v>
      </c>
      <c r="E15" s="211" t="s">
        <v>46</v>
      </c>
      <c r="F15" s="212"/>
      <c r="G15" s="212"/>
      <c r="H15" s="213"/>
      <c r="I15" s="205" t="e">
        <f>#REF!</f>
        <v>#REF!</v>
      </c>
      <c r="J15" s="206"/>
      <c r="K15" s="206"/>
      <c r="L15" s="206"/>
      <c r="M15" s="206"/>
      <c r="N15" s="207"/>
      <c r="O15" s="35"/>
      <c r="P15" s="1"/>
    </row>
    <row r="16" spans="1:16">
      <c r="A16" s="37"/>
      <c r="B16" s="16"/>
      <c r="C16" s="43"/>
      <c r="D16" s="32" t="s">
        <v>47</v>
      </c>
      <c r="E16" s="211" t="s">
        <v>46</v>
      </c>
      <c r="F16" s="212"/>
      <c r="G16" s="212"/>
      <c r="H16" s="213"/>
      <c r="I16" s="205" t="e">
        <f>SUM(#REF!,#REF!)</f>
        <v>#REF!</v>
      </c>
      <c r="J16" s="206"/>
      <c r="K16" s="206"/>
      <c r="L16" s="206"/>
      <c r="M16" s="206"/>
      <c r="N16" s="207"/>
      <c r="O16" s="35"/>
      <c r="P16" s="1"/>
    </row>
    <row r="17" spans="1:16">
      <c r="A17" s="37"/>
      <c r="B17" s="16"/>
      <c r="C17" s="43"/>
      <c r="D17" s="32" t="s">
        <v>48</v>
      </c>
      <c r="E17" s="211" t="s">
        <v>49</v>
      </c>
      <c r="F17" s="212"/>
      <c r="G17" s="212"/>
      <c r="H17" s="213"/>
      <c r="I17" s="205" t="e">
        <f>#REF!</f>
        <v>#REF!</v>
      </c>
      <c r="J17" s="206"/>
      <c r="K17" s="206"/>
      <c r="L17" s="206"/>
      <c r="M17" s="206"/>
      <c r="N17" s="207"/>
      <c r="O17" s="35"/>
      <c r="P17" s="1"/>
    </row>
    <row r="18" spans="1:16">
      <c r="A18" s="37"/>
      <c r="B18" s="16"/>
      <c r="C18" s="43"/>
      <c r="D18" s="32" t="s">
        <v>50</v>
      </c>
      <c r="E18" s="211" t="s">
        <v>49</v>
      </c>
      <c r="F18" s="212"/>
      <c r="G18" s="212"/>
      <c r="H18" s="213"/>
      <c r="I18" s="205" t="e">
        <f>#REF!</f>
        <v>#REF!</v>
      </c>
      <c r="J18" s="206"/>
      <c r="K18" s="206"/>
      <c r="L18" s="206"/>
      <c r="M18" s="206"/>
      <c r="N18" s="207"/>
      <c r="O18" s="48"/>
      <c r="P18" s="1"/>
    </row>
    <row r="19" spans="1:16">
      <c r="A19" s="37"/>
      <c r="B19" s="16"/>
      <c r="C19" s="43"/>
      <c r="D19" s="32" t="s">
        <v>51</v>
      </c>
      <c r="E19" s="211" t="s">
        <v>49</v>
      </c>
      <c r="F19" s="212"/>
      <c r="G19" s="212"/>
      <c r="H19" s="213"/>
      <c r="I19" s="205" t="e">
        <f>#REF!</f>
        <v>#REF!</v>
      </c>
      <c r="J19" s="206"/>
      <c r="K19" s="206"/>
      <c r="L19" s="206"/>
      <c r="M19" s="206"/>
      <c r="N19" s="207"/>
      <c r="O19" s="48"/>
      <c r="P19" s="1"/>
    </row>
    <row r="20" spans="1:16">
      <c r="A20" s="37"/>
      <c r="B20" s="16"/>
      <c r="C20" s="43"/>
      <c r="D20" s="32" t="s">
        <v>52</v>
      </c>
      <c r="E20" s="211" t="s">
        <v>49</v>
      </c>
      <c r="F20" s="212"/>
      <c r="G20" s="212"/>
      <c r="H20" s="213"/>
      <c r="I20" s="205" t="e">
        <f>#REF!</f>
        <v>#REF!</v>
      </c>
      <c r="J20" s="206"/>
      <c r="K20" s="206"/>
      <c r="L20" s="206"/>
      <c r="M20" s="206"/>
      <c r="N20" s="207"/>
      <c r="O20" s="48"/>
      <c r="P20" s="1"/>
    </row>
    <row r="21" spans="1:16">
      <c r="A21" s="37"/>
      <c r="B21" s="16"/>
      <c r="C21" s="43"/>
      <c r="D21" s="32" t="s">
        <v>53</v>
      </c>
      <c r="E21" s="211" t="s">
        <v>49</v>
      </c>
      <c r="F21" s="212"/>
      <c r="G21" s="212"/>
      <c r="H21" s="213"/>
      <c r="I21" s="205" t="e">
        <f>#REF!</f>
        <v>#REF!</v>
      </c>
      <c r="J21" s="206"/>
      <c r="K21" s="206"/>
      <c r="L21" s="206"/>
      <c r="M21" s="206"/>
      <c r="N21" s="207"/>
      <c r="O21" s="48"/>
      <c r="P21" s="1"/>
    </row>
    <row r="22" spans="1:16">
      <c r="A22" s="37"/>
      <c r="B22" s="16"/>
      <c r="C22" s="43"/>
      <c r="D22" s="32" t="s">
        <v>54</v>
      </c>
      <c r="E22" s="211" t="s">
        <v>49</v>
      </c>
      <c r="F22" s="212"/>
      <c r="G22" s="212"/>
      <c r="H22" s="213"/>
      <c r="I22" s="205" t="e">
        <f>#REF!</f>
        <v>#REF!</v>
      </c>
      <c r="J22" s="206"/>
      <c r="K22" s="206"/>
      <c r="L22" s="206"/>
      <c r="M22" s="206"/>
      <c r="N22" s="207"/>
      <c r="O22" s="48"/>
      <c r="P22" s="1"/>
    </row>
    <row r="23" spans="1:16">
      <c r="A23" s="37"/>
      <c r="B23" s="80"/>
      <c r="C23" s="43"/>
      <c r="D23" s="32" t="e">
        <f>VLOOKUP($P23,入力例!$A:$C,2,0)&amp;"　家賃"</f>
        <v>#N/A</v>
      </c>
      <c r="E23" s="211" t="s">
        <v>101</v>
      </c>
      <c r="F23" s="212"/>
      <c r="G23" s="212"/>
      <c r="H23" s="213"/>
      <c r="I23" s="202" t="e">
        <f>VLOOKUP($P23,入力例!$A:$C,240,0)</f>
        <v>#N/A</v>
      </c>
      <c r="J23" s="203"/>
      <c r="K23" s="203"/>
      <c r="L23" s="203"/>
      <c r="M23" s="203"/>
      <c r="N23" s="204"/>
      <c r="O23" s="48"/>
      <c r="P23" s="1" t="s">
        <v>21</v>
      </c>
    </row>
    <row r="24" spans="1:16">
      <c r="A24" s="37"/>
      <c r="B24" s="80"/>
      <c r="C24" s="43"/>
      <c r="D24" s="32" t="s">
        <v>232</v>
      </c>
      <c r="E24" s="211" t="s">
        <v>113</v>
      </c>
      <c r="F24" s="212"/>
      <c r="G24" s="212"/>
      <c r="H24" s="213"/>
      <c r="I24" s="202" t="e">
        <f>HLOOKUP($P24,#REF!,47,0)</f>
        <v>#REF!</v>
      </c>
      <c r="J24" s="203"/>
      <c r="K24" s="203"/>
      <c r="L24" s="203"/>
      <c r="M24" s="203"/>
      <c r="N24" s="204"/>
      <c r="O24" s="48"/>
      <c r="P24" s="1" t="s">
        <v>16</v>
      </c>
    </row>
    <row r="25" spans="1:16">
      <c r="A25" s="37"/>
      <c r="B25" s="80"/>
      <c r="C25" s="43"/>
      <c r="D25" s="32"/>
      <c r="E25" s="211"/>
      <c r="F25" s="212"/>
      <c r="G25" s="212"/>
      <c r="H25" s="213"/>
      <c r="I25" s="202"/>
      <c r="J25" s="203"/>
      <c r="K25" s="203"/>
      <c r="L25" s="203"/>
      <c r="M25" s="203"/>
      <c r="N25" s="204"/>
      <c r="O25" s="48"/>
      <c r="P25" s="1"/>
    </row>
    <row r="26" spans="1:16">
      <c r="A26" s="37"/>
      <c r="B26" s="80"/>
      <c r="C26" s="43"/>
      <c r="D26" s="32"/>
      <c r="E26" s="211"/>
      <c r="F26" s="212"/>
      <c r="G26" s="212"/>
      <c r="H26" s="213"/>
      <c r="I26" s="202"/>
      <c r="J26" s="203"/>
      <c r="K26" s="203"/>
      <c r="L26" s="203"/>
      <c r="M26" s="203"/>
      <c r="N26" s="204"/>
      <c r="O26" s="48"/>
      <c r="P26" s="1"/>
    </row>
    <row r="27" spans="1:16" ht="18.75" customHeight="1">
      <c r="A27" s="37"/>
      <c r="B27" s="80"/>
      <c r="C27" s="43"/>
      <c r="D27" s="32"/>
      <c r="E27" s="211"/>
      <c r="F27" s="212"/>
      <c r="G27" s="212"/>
      <c r="H27" s="213"/>
      <c r="I27" s="202"/>
      <c r="J27" s="203"/>
      <c r="K27" s="203"/>
      <c r="L27" s="203"/>
      <c r="M27" s="203"/>
      <c r="N27" s="204"/>
      <c r="O27" s="48"/>
      <c r="P27" s="79"/>
    </row>
    <row r="28" spans="1:16">
      <c r="A28" s="37"/>
      <c r="B28" s="16"/>
      <c r="C28" s="43"/>
      <c r="D28" s="32"/>
      <c r="E28" s="211"/>
      <c r="F28" s="212"/>
      <c r="G28" s="212"/>
      <c r="H28" s="213"/>
      <c r="I28" s="205"/>
      <c r="J28" s="206"/>
      <c r="K28" s="206"/>
      <c r="L28" s="206"/>
      <c r="M28" s="206"/>
      <c r="N28" s="207"/>
      <c r="O28" s="48"/>
      <c r="P28" s="1"/>
    </row>
    <row r="29" spans="1:16">
      <c r="A29" s="37"/>
      <c r="B29" s="16"/>
      <c r="C29" s="43"/>
      <c r="D29" s="32"/>
      <c r="E29" s="211"/>
      <c r="F29" s="212"/>
      <c r="G29" s="212"/>
      <c r="H29" s="213"/>
      <c r="I29" s="205"/>
      <c r="J29" s="206"/>
      <c r="K29" s="206"/>
      <c r="L29" s="206"/>
      <c r="M29" s="206"/>
      <c r="N29" s="207"/>
      <c r="O29" s="48"/>
      <c r="P29" s="1"/>
    </row>
    <row r="30" spans="1:16">
      <c r="A30" s="37"/>
      <c r="B30" s="16"/>
      <c r="C30" s="43"/>
      <c r="D30" s="32"/>
      <c r="E30" s="211"/>
      <c r="F30" s="212"/>
      <c r="G30" s="212"/>
      <c r="H30" s="213"/>
      <c r="I30" s="205"/>
      <c r="J30" s="206"/>
      <c r="K30" s="206"/>
      <c r="L30" s="206"/>
      <c r="M30" s="206"/>
      <c r="N30" s="207"/>
      <c r="O30" s="48"/>
      <c r="P30" s="1"/>
    </row>
    <row r="31" spans="1:16">
      <c r="A31" s="37"/>
      <c r="B31" s="16"/>
      <c r="C31" s="43"/>
      <c r="D31" s="32"/>
      <c r="E31" s="211"/>
      <c r="F31" s="212"/>
      <c r="G31" s="212"/>
      <c r="H31" s="213"/>
      <c r="I31" s="205"/>
      <c r="J31" s="206"/>
      <c r="K31" s="206"/>
      <c r="L31" s="206"/>
      <c r="M31" s="206"/>
      <c r="N31" s="207"/>
      <c r="O31" s="48"/>
      <c r="P31" s="1"/>
    </row>
    <row r="32" spans="1:16">
      <c r="A32" s="38"/>
      <c r="B32" s="39"/>
      <c r="C32" s="44"/>
      <c r="D32" s="33"/>
      <c r="E32" s="211"/>
      <c r="F32" s="212"/>
      <c r="G32" s="212"/>
      <c r="H32" s="213"/>
      <c r="I32" s="205"/>
      <c r="J32" s="206"/>
      <c r="K32" s="206"/>
      <c r="L32" s="206"/>
      <c r="M32" s="206"/>
      <c r="N32" s="207"/>
      <c r="O32" s="50"/>
      <c r="P32" s="1"/>
    </row>
    <row r="33" spans="1:16">
      <c r="A33" s="40"/>
      <c r="B33" s="41" t="e">
        <f>SUM(B6:B32)</f>
        <v>#REF!</v>
      </c>
      <c r="C33" s="214" t="s">
        <v>56</v>
      </c>
      <c r="D33" s="215"/>
      <c r="E33" s="215"/>
      <c r="F33" s="215"/>
      <c r="G33" s="215"/>
      <c r="H33" s="219"/>
      <c r="I33" s="229" t="e">
        <f>SUM(I6:M32)</f>
        <v>#REF!</v>
      </c>
      <c r="J33" s="230"/>
      <c r="K33" s="230"/>
      <c r="L33" s="230"/>
      <c r="M33" s="230"/>
      <c r="N33" s="230"/>
      <c r="O33" s="51"/>
      <c r="P33" s="72" t="e">
        <f>I33-B33</f>
        <v>#REF!</v>
      </c>
    </row>
    <row r="34" spans="1:16">
      <c r="B34" s="9"/>
      <c r="C34" s="10"/>
      <c r="D34" s="10"/>
      <c r="E34" s="10"/>
      <c r="F34" s="10"/>
      <c r="G34" s="10"/>
      <c r="H34" s="10"/>
      <c r="I34" s="228"/>
      <c r="J34" s="228"/>
      <c r="K34" s="228"/>
      <c r="L34" s="228"/>
      <c r="M34" s="228"/>
      <c r="N34" s="42"/>
      <c r="O34" s="42"/>
    </row>
    <row r="35" spans="1:16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6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6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6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</sheetData>
  <mergeCells count="64">
    <mergeCell ref="I28:N28"/>
    <mergeCell ref="I30:N30"/>
    <mergeCell ref="E30:H30"/>
    <mergeCell ref="I29:N29"/>
    <mergeCell ref="I34:M34"/>
    <mergeCell ref="E32:H32"/>
    <mergeCell ref="I31:N31"/>
    <mergeCell ref="I32:N32"/>
    <mergeCell ref="I33:N33"/>
    <mergeCell ref="I13:N13"/>
    <mergeCell ref="I14:N14"/>
    <mergeCell ref="E12:H12"/>
    <mergeCell ref="I12:N12"/>
    <mergeCell ref="E25:H25"/>
    <mergeCell ref="I25:N25"/>
    <mergeCell ref="E22:H22"/>
    <mergeCell ref="E24:H24"/>
    <mergeCell ref="I22:N22"/>
    <mergeCell ref="I24:N24"/>
    <mergeCell ref="I7:N7"/>
    <mergeCell ref="I8:N8"/>
    <mergeCell ref="I9:N9"/>
    <mergeCell ref="I11:N11"/>
    <mergeCell ref="B4:C4"/>
    <mergeCell ref="E5:H5"/>
    <mergeCell ref="E6:H6"/>
    <mergeCell ref="E27:H27"/>
    <mergeCell ref="C33:H33"/>
    <mergeCell ref="E8:H8"/>
    <mergeCell ref="E9:H9"/>
    <mergeCell ref="E11:H11"/>
    <mergeCell ref="E13:H13"/>
    <mergeCell ref="E14:H14"/>
    <mergeCell ref="E28:H28"/>
    <mergeCell ref="E20:H20"/>
    <mergeCell ref="E19:H19"/>
    <mergeCell ref="E26:H26"/>
    <mergeCell ref="E29:H29"/>
    <mergeCell ref="E31:H31"/>
    <mergeCell ref="E23:H23"/>
    <mergeCell ref="A1:C1"/>
    <mergeCell ref="M3:N3"/>
    <mergeCell ref="J3:K3"/>
    <mergeCell ref="G3:H3"/>
    <mergeCell ref="E21:H21"/>
    <mergeCell ref="E7:H7"/>
    <mergeCell ref="E15:H15"/>
    <mergeCell ref="E16:H16"/>
    <mergeCell ref="E17:H17"/>
    <mergeCell ref="E18:H18"/>
    <mergeCell ref="E10:H10"/>
    <mergeCell ref="I10:N10"/>
    <mergeCell ref="I5:N5"/>
    <mergeCell ref="I15:N15"/>
    <mergeCell ref="I16:N16"/>
    <mergeCell ref="I6:N6"/>
    <mergeCell ref="I27:N27"/>
    <mergeCell ref="I17:N17"/>
    <mergeCell ref="I18:N18"/>
    <mergeCell ref="I19:N19"/>
    <mergeCell ref="I20:N20"/>
    <mergeCell ref="I21:N21"/>
    <mergeCell ref="I23:N23"/>
    <mergeCell ref="I26:N26"/>
  </mergeCells>
  <phoneticPr fontId="18"/>
  <pageMargins left="0.51181102362204722" right="0" top="0.74803149606299213" bottom="0.35433070866141736" header="0.31496062992125984" footer="0.31496062992125984"/>
  <pageSetup paperSize="1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A4DB8-C4FA-46AF-BF2E-E12CBB4032BE}">
  <sheetPr codeName="Sheet11"/>
  <dimension ref="A1:Q38"/>
  <sheetViews>
    <sheetView topLeftCell="A3" zoomScaleNormal="100" workbookViewId="0">
      <selection activeCell="D7" sqref="D7"/>
    </sheetView>
  </sheetViews>
  <sheetFormatPr defaultRowHeight="18.75"/>
  <cols>
    <col min="1" max="1" width="3.625" customWidth="1"/>
    <col min="2" max="2" width="12.625" customWidth="1"/>
    <col min="3" max="3" width="8.625" customWidth="1"/>
    <col min="4" max="4" width="20.625" customWidth="1"/>
    <col min="5" max="14" width="2.625" customWidth="1"/>
    <col min="15" max="15" width="3.625" customWidth="1"/>
  </cols>
  <sheetData>
    <row r="1" spans="1:17" ht="24">
      <c r="A1" s="208" t="s">
        <v>34</v>
      </c>
      <c r="B1" s="208"/>
      <c r="C1" s="208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7" ht="12" customHeight="1">
      <c r="B2" s="5"/>
      <c r="C2" s="5"/>
      <c r="D2" s="5"/>
      <c r="E2" s="5"/>
      <c r="F2" s="52"/>
      <c r="G2" s="52"/>
      <c r="H2" s="52"/>
      <c r="I2" s="52"/>
      <c r="J2" s="52"/>
      <c r="K2" s="53"/>
      <c r="L2" s="53"/>
      <c r="M2" s="53"/>
      <c r="N2" s="53"/>
      <c r="O2" s="3"/>
    </row>
    <row r="3" spans="1:17" ht="39.950000000000003" customHeight="1">
      <c r="B3" s="5"/>
      <c r="C3" s="5"/>
      <c r="D3" s="5"/>
      <c r="E3" s="5"/>
      <c r="F3" s="56" t="s">
        <v>78</v>
      </c>
      <c r="G3" s="209"/>
      <c r="H3" s="210"/>
      <c r="I3" s="54"/>
      <c r="J3" s="209"/>
      <c r="K3" s="210"/>
      <c r="L3" s="55" t="s">
        <v>35</v>
      </c>
      <c r="M3" s="209"/>
      <c r="N3" s="210"/>
      <c r="O3" s="5"/>
    </row>
    <row r="4" spans="1:17">
      <c r="B4" s="220" t="e">
        <f>入力例!#REF!</f>
        <v>#REF!</v>
      </c>
      <c r="C4" s="22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7">
      <c r="A5" s="69"/>
      <c r="B5" s="23" t="s">
        <v>36</v>
      </c>
      <c r="C5" s="24" t="s">
        <v>37</v>
      </c>
      <c r="D5" s="6" t="s">
        <v>38</v>
      </c>
      <c r="E5" s="222" t="s">
        <v>39</v>
      </c>
      <c r="F5" s="223"/>
      <c r="G5" s="223"/>
      <c r="H5" s="224"/>
      <c r="I5" s="214" t="s">
        <v>36</v>
      </c>
      <c r="J5" s="215"/>
      <c r="K5" s="215"/>
      <c r="L5" s="215"/>
      <c r="M5" s="215"/>
      <c r="N5" s="215"/>
      <c r="O5" s="69"/>
    </row>
    <row r="6" spans="1:17">
      <c r="A6" s="36"/>
      <c r="B6" s="12" t="e">
        <f>SUM(#REF!)</f>
        <v>#REF!</v>
      </c>
      <c r="C6" s="15" t="s">
        <v>40</v>
      </c>
      <c r="D6" s="31" t="e">
        <f>VLOOKUP($P6,入力例!$A:$C,2,0)&amp;"含む"&amp;TEXT($Q$6," 0名")&amp;"　（"&amp;TEXT(入力例!#REF!,"m月分")&amp;"）"</f>
        <v>#N/A</v>
      </c>
      <c r="E6" s="225" t="s">
        <v>41</v>
      </c>
      <c r="F6" s="226"/>
      <c r="G6" s="226"/>
      <c r="H6" s="227"/>
      <c r="I6" s="216" t="e">
        <f>#REF!</f>
        <v>#REF!</v>
      </c>
      <c r="J6" s="217"/>
      <c r="K6" s="217"/>
      <c r="L6" s="217"/>
      <c r="M6" s="217"/>
      <c r="N6" s="218"/>
      <c r="O6" s="46"/>
      <c r="P6" s="4" t="s">
        <v>112</v>
      </c>
      <c r="Q6">
        <v>7</v>
      </c>
    </row>
    <row r="7" spans="1:17">
      <c r="A7" s="37"/>
      <c r="B7" s="16" t="e">
        <f>SUM(#REF!)</f>
        <v>#REF!</v>
      </c>
      <c r="C7" s="43" t="s">
        <v>42</v>
      </c>
      <c r="D7" s="32" t="e">
        <f>VLOOKUP($P7,入力例!$A:$C,2,0)&amp; "含む" &amp; TEXT($Q$7," 0名") &amp;"　（" &amp; TEXT(入力例!#REF!,"m月分") &amp; "）"</f>
        <v>#N/A</v>
      </c>
      <c r="E7" s="211"/>
      <c r="F7" s="212"/>
      <c r="G7" s="212"/>
      <c r="H7" s="213"/>
      <c r="I7" s="205"/>
      <c r="J7" s="206"/>
      <c r="K7" s="206"/>
      <c r="L7" s="206"/>
      <c r="M7" s="206"/>
      <c r="N7" s="207"/>
      <c r="O7" s="47"/>
      <c r="P7" s="4" t="s">
        <v>9</v>
      </c>
      <c r="Q7">
        <v>20</v>
      </c>
    </row>
    <row r="8" spans="1:17">
      <c r="A8" s="37"/>
      <c r="B8" s="16" t="e">
        <f>#REF!</f>
        <v>#REF!</v>
      </c>
      <c r="C8" s="43" t="s">
        <v>43</v>
      </c>
      <c r="D8" s="32" t="s">
        <v>44</v>
      </c>
      <c r="E8" s="211"/>
      <c r="F8" s="212"/>
      <c r="G8" s="212"/>
      <c r="H8" s="213"/>
      <c r="I8" s="205"/>
      <c r="J8" s="206"/>
      <c r="K8" s="206"/>
      <c r="L8" s="206"/>
      <c r="M8" s="206"/>
      <c r="N8" s="207"/>
      <c r="O8" s="47"/>
      <c r="P8" s="1"/>
    </row>
    <row r="9" spans="1:17">
      <c r="A9" s="37"/>
      <c r="B9" s="16"/>
      <c r="C9" s="43"/>
      <c r="D9" s="32" t="s">
        <v>45</v>
      </c>
      <c r="E9" s="211" t="s">
        <v>46</v>
      </c>
      <c r="F9" s="212"/>
      <c r="G9" s="212"/>
      <c r="H9" s="213"/>
      <c r="I9" s="205" t="e">
        <f>#REF!+#REF!</f>
        <v>#REF!</v>
      </c>
      <c r="J9" s="206"/>
      <c r="K9" s="206"/>
      <c r="L9" s="206"/>
      <c r="M9" s="206"/>
      <c r="N9" s="207"/>
      <c r="O9" s="35"/>
      <c r="P9" s="1"/>
    </row>
    <row r="10" spans="1:17">
      <c r="A10" s="37"/>
      <c r="B10" s="16"/>
      <c r="C10" s="43"/>
      <c r="D10" s="32" t="s">
        <v>47</v>
      </c>
      <c r="E10" s="211" t="s">
        <v>46</v>
      </c>
      <c r="F10" s="212"/>
      <c r="G10" s="212"/>
      <c r="H10" s="213"/>
      <c r="I10" s="205" t="e">
        <f>SUM(#REF!)</f>
        <v>#REF!</v>
      </c>
      <c r="J10" s="206"/>
      <c r="K10" s="206"/>
      <c r="L10" s="206"/>
      <c r="M10" s="206"/>
      <c r="N10" s="207"/>
      <c r="O10" s="35"/>
      <c r="P10" s="1"/>
    </row>
    <row r="11" spans="1:17">
      <c r="A11" s="37"/>
      <c r="B11" s="16" t="e">
        <f>IF(#REF!&lt;0,#REF!*-1,"")</f>
        <v>#REF!</v>
      </c>
      <c r="C11" s="43" t="e">
        <f>IF(#REF!&lt;0,"預り金","")</f>
        <v>#REF!</v>
      </c>
      <c r="D11" s="32" t="s">
        <v>72</v>
      </c>
      <c r="E11" s="211" t="e">
        <f>IF(#REF!&gt;=0,"預り金","")</f>
        <v>#REF!</v>
      </c>
      <c r="F11" s="212"/>
      <c r="G11" s="212"/>
      <c r="H11" s="213"/>
      <c r="I11" s="205" t="e">
        <f>IF(#REF!&gt;=0,#REF!,"")</f>
        <v>#REF!</v>
      </c>
      <c r="J11" s="206"/>
      <c r="K11" s="206"/>
      <c r="L11" s="206"/>
      <c r="M11" s="206"/>
      <c r="N11" s="207"/>
      <c r="O11" s="35"/>
      <c r="P11" s="1"/>
    </row>
    <row r="12" spans="1:17">
      <c r="A12" s="37"/>
      <c r="B12" s="16"/>
      <c r="C12" s="43"/>
      <c r="D12" s="32" t="s">
        <v>50</v>
      </c>
      <c r="E12" s="211" t="s">
        <v>49</v>
      </c>
      <c r="F12" s="212"/>
      <c r="G12" s="212"/>
      <c r="H12" s="213"/>
      <c r="I12" s="205" t="e">
        <f>#REF!</f>
        <v>#REF!</v>
      </c>
      <c r="J12" s="206"/>
      <c r="K12" s="206"/>
      <c r="L12" s="206"/>
      <c r="M12" s="206"/>
      <c r="N12" s="207"/>
      <c r="O12" s="48"/>
      <c r="P12" s="1"/>
    </row>
    <row r="13" spans="1:17">
      <c r="A13" s="37"/>
      <c r="B13" s="16"/>
      <c r="C13" s="43"/>
      <c r="D13" s="32" t="s">
        <v>51</v>
      </c>
      <c r="E13" s="211" t="s">
        <v>49</v>
      </c>
      <c r="F13" s="212"/>
      <c r="G13" s="212"/>
      <c r="H13" s="213"/>
      <c r="I13" s="205" t="e">
        <f>#REF!</f>
        <v>#REF!</v>
      </c>
      <c r="J13" s="206"/>
      <c r="K13" s="206"/>
      <c r="L13" s="206"/>
      <c r="M13" s="206"/>
      <c r="N13" s="207"/>
      <c r="O13" s="48"/>
      <c r="P13" s="1"/>
    </row>
    <row r="14" spans="1:17">
      <c r="A14" s="37"/>
      <c r="B14" s="16"/>
      <c r="C14" s="43"/>
      <c r="D14" s="32" t="s">
        <v>53</v>
      </c>
      <c r="E14" s="211" t="s">
        <v>49</v>
      </c>
      <c r="F14" s="212"/>
      <c r="G14" s="212"/>
      <c r="H14" s="213"/>
      <c r="I14" s="205" t="e">
        <f>#REF!</f>
        <v>#REF!</v>
      </c>
      <c r="J14" s="206"/>
      <c r="K14" s="206"/>
      <c r="L14" s="206"/>
      <c r="M14" s="206"/>
      <c r="N14" s="207"/>
      <c r="O14" s="48"/>
      <c r="P14" s="1"/>
    </row>
    <row r="15" spans="1:17">
      <c r="A15" s="37"/>
      <c r="B15" s="16"/>
      <c r="C15" s="43"/>
      <c r="D15" s="32" t="s">
        <v>54</v>
      </c>
      <c r="E15" s="211" t="s">
        <v>49</v>
      </c>
      <c r="F15" s="212"/>
      <c r="G15" s="212"/>
      <c r="H15" s="213"/>
      <c r="I15" s="205" t="e">
        <f>#REF!</f>
        <v>#REF!</v>
      </c>
      <c r="J15" s="206"/>
      <c r="K15" s="206"/>
      <c r="L15" s="206"/>
      <c r="M15" s="206"/>
      <c r="N15" s="207"/>
      <c r="O15" s="48"/>
      <c r="P15" s="1"/>
    </row>
    <row r="16" spans="1:17">
      <c r="A16" s="37"/>
      <c r="B16" s="80"/>
      <c r="C16" s="43"/>
      <c r="D16" s="32" t="e">
        <f>VLOOKUP($P16,入力例!$A:$C,2,0)&amp;"　家賃"</f>
        <v>#N/A</v>
      </c>
      <c r="E16" s="211" t="s">
        <v>101</v>
      </c>
      <c r="F16" s="212"/>
      <c r="G16" s="212"/>
      <c r="H16" s="213"/>
      <c r="I16" s="202" t="e">
        <f>VLOOKUP($P16,入力例!$A:$C,240,0)</f>
        <v>#N/A</v>
      </c>
      <c r="J16" s="203"/>
      <c r="K16" s="203"/>
      <c r="L16" s="203"/>
      <c r="M16" s="203"/>
      <c r="N16" s="204"/>
      <c r="O16" s="48"/>
      <c r="P16" s="1" t="s">
        <v>21</v>
      </c>
    </row>
    <row r="17" spans="1:16">
      <c r="A17" s="37"/>
      <c r="B17" s="80"/>
      <c r="C17" s="43"/>
      <c r="D17" s="32" t="s">
        <v>32</v>
      </c>
      <c r="E17" s="231" t="str">
        <f>IF(D17="","","大竹支店")</f>
        <v>大竹支店</v>
      </c>
      <c r="F17" s="232"/>
      <c r="G17" s="232"/>
      <c r="H17" s="233"/>
      <c r="I17" s="202" t="str">
        <f>IFERROR(HLOOKUP($P17,#REF!,47,0),"")</f>
        <v/>
      </c>
      <c r="J17" s="203"/>
      <c r="K17" s="203"/>
      <c r="L17" s="203"/>
      <c r="M17" s="203"/>
      <c r="N17" s="204"/>
      <c r="O17" s="48"/>
      <c r="P17" s="1" t="s">
        <v>12</v>
      </c>
    </row>
    <row r="18" spans="1:16">
      <c r="A18" s="37"/>
      <c r="B18" s="80"/>
      <c r="C18" s="43"/>
      <c r="D18" s="93"/>
      <c r="E18" s="231"/>
      <c r="F18" s="232"/>
      <c r="G18" s="232"/>
      <c r="H18" s="233"/>
      <c r="I18" s="234"/>
      <c r="J18" s="235"/>
      <c r="K18" s="235"/>
      <c r="L18" s="235"/>
      <c r="M18" s="235"/>
      <c r="N18" s="236"/>
      <c r="O18" s="94"/>
      <c r="P18" s="95"/>
    </row>
    <row r="19" spans="1:16">
      <c r="A19" s="87"/>
      <c r="B19" s="88"/>
      <c r="C19" s="89"/>
      <c r="D19" s="90"/>
      <c r="E19" s="237"/>
      <c r="F19" s="238"/>
      <c r="G19" s="238"/>
      <c r="H19" s="239"/>
      <c r="I19" s="240"/>
      <c r="J19" s="241"/>
      <c r="K19" s="241"/>
      <c r="L19" s="241"/>
      <c r="M19" s="241"/>
      <c r="N19" s="242"/>
      <c r="O19" s="48"/>
      <c r="P19" s="1"/>
    </row>
    <row r="20" spans="1:16">
      <c r="A20" s="87"/>
      <c r="B20" s="88"/>
      <c r="C20" s="89"/>
      <c r="D20" s="90" t="str">
        <f>IF($P20="","",VLOOKUP($P20,入力例!$A:$C,2,0))</f>
        <v/>
      </c>
      <c r="E20" s="237" t="str">
        <f>IF($D20="","","売掛金")</f>
        <v/>
      </c>
      <c r="F20" s="238"/>
      <c r="G20" s="238"/>
      <c r="H20" s="239"/>
      <c r="I20" s="240" t="str">
        <f>IF($P20="","",HLOOKUP($P20,#REF!,46,0))</f>
        <v/>
      </c>
      <c r="J20" s="241"/>
      <c r="K20" s="241"/>
      <c r="L20" s="241"/>
      <c r="M20" s="241"/>
      <c r="N20" s="242"/>
      <c r="O20" s="48"/>
      <c r="P20" s="1"/>
    </row>
    <row r="21" spans="1:16">
      <c r="A21" s="87"/>
      <c r="B21" s="91"/>
      <c r="C21" s="89"/>
      <c r="D21" s="90"/>
      <c r="E21" s="237"/>
      <c r="F21" s="238"/>
      <c r="G21" s="238"/>
      <c r="H21" s="239"/>
      <c r="I21" s="243"/>
      <c r="J21" s="244"/>
      <c r="K21" s="244"/>
      <c r="L21" s="244"/>
      <c r="M21" s="244"/>
      <c r="N21" s="245"/>
      <c r="O21" s="48"/>
      <c r="P21" s="1"/>
    </row>
    <row r="22" spans="1:16">
      <c r="A22" s="37"/>
      <c r="B22" s="16"/>
      <c r="C22" s="43"/>
      <c r="D22" s="32"/>
      <c r="E22" s="211"/>
      <c r="F22" s="212"/>
      <c r="G22" s="212"/>
      <c r="H22" s="213"/>
      <c r="I22" s="205"/>
      <c r="J22" s="206"/>
      <c r="K22" s="206"/>
      <c r="L22" s="206"/>
      <c r="M22" s="206"/>
      <c r="N22" s="207"/>
      <c r="O22" s="48"/>
      <c r="P22" s="1"/>
    </row>
    <row r="23" spans="1:16">
      <c r="A23" s="37"/>
      <c r="B23" s="16"/>
      <c r="C23" s="43"/>
      <c r="D23" s="32"/>
      <c r="E23" s="211"/>
      <c r="F23" s="212"/>
      <c r="G23" s="212"/>
      <c r="H23" s="213"/>
      <c r="I23" s="205"/>
      <c r="J23" s="206"/>
      <c r="K23" s="206"/>
      <c r="L23" s="206"/>
      <c r="M23" s="206"/>
      <c r="N23" s="207"/>
      <c r="O23" s="48"/>
      <c r="P23" s="1"/>
    </row>
    <row r="24" spans="1:16">
      <c r="A24" s="37"/>
      <c r="B24" s="16"/>
      <c r="C24" s="43"/>
      <c r="D24" s="32"/>
      <c r="E24" s="211"/>
      <c r="F24" s="212"/>
      <c r="G24" s="212"/>
      <c r="H24" s="213"/>
      <c r="I24" s="205"/>
      <c r="J24" s="206"/>
      <c r="K24" s="206"/>
      <c r="L24" s="206"/>
      <c r="M24" s="206"/>
      <c r="N24" s="207"/>
      <c r="O24" s="48"/>
      <c r="P24" s="1"/>
    </row>
    <row r="25" spans="1:16">
      <c r="A25" s="37"/>
      <c r="B25" s="16"/>
      <c r="C25" s="43"/>
      <c r="D25" s="32"/>
      <c r="E25" s="211"/>
      <c r="F25" s="212"/>
      <c r="G25" s="212"/>
      <c r="H25" s="213"/>
      <c r="I25" s="205"/>
      <c r="J25" s="206"/>
      <c r="K25" s="206"/>
      <c r="L25" s="206"/>
      <c r="M25" s="206"/>
      <c r="N25" s="207"/>
      <c r="O25" s="48"/>
      <c r="P25" s="1"/>
    </row>
    <row r="26" spans="1:16" ht="18.75" customHeight="1">
      <c r="A26" s="37"/>
      <c r="B26" s="80"/>
      <c r="C26" s="43"/>
      <c r="D26" s="32"/>
      <c r="E26" s="211"/>
      <c r="F26" s="212"/>
      <c r="G26" s="212"/>
      <c r="H26" s="213"/>
      <c r="I26" s="202"/>
      <c r="J26" s="203"/>
      <c r="K26" s="203"/>
      <c r="L26" s="203"/>
      <c r="M26" s="203"/>
      <c r="N26" s="204"/>
      <c r="O26" s="48"/>
      <c r="P26" s="79"/>
    </row>
    <row r="27" spans="1:16">
      <c r="A27" s="37"/>
      <c r="B27" s="16"/>
      <c r="C27" s="43"/>
      <c r="D27" s="32"/>
      <c r="E27" s="211"/>
      <c r="F27" s="212"/>
      <c r="G27" s="212"/>
      <c r="H27" s="213"/>
      <c r="I27" s="205"/>
      <c r="J27" s="206"/>
      <c r="K27" s="206"/>
      <c r="L27" s="206"/>
      <c r="M27" s="206"/>
      <c r="N27" s="207"/>
      <c r="O27" s="48"/>
      <c r="P27" s="79"/>
    </row>
    <row r="28" spans="1:16">
      <c r="A28" s="37"/>
      <c r="B28" s="16"/>
      <c r="C28" s="43"/>
      <c r="D28" s="32"/>
      <c r="E28" s="211"/>
      <c r="F28" s="212"/>
      <c r="G28" s="212"/>
      <c r="H28" s="213"/>
      <c r="I28" s="205"/>
      <c r="J28" s="206"/>
      <c r="K28" s="206"/>
      <c r="L28" s="206"/>
      <c r="M28" s="206"/>
      <c r="N28" s="207"/>
      <c r="O28" s="48"/>
      <c r="P28" s="1"/>
    </row>
    <row r="29" spans="1:16">
      <c r="A29" s="37"/>
      <c r="B29" s="16"/>
      <c r="C29" s="43"/>
      <c r="D29" s="32"/>
      <c r="E29" s="211"/>
      <c r="F29" s="212"/>
      <c r="G29" s="212"/>
      <c r="H29" s="213"/>
      <c r="I29" s="205"/>
      <c r="J29" s="206"/>
      <c r="K29" s="206"/>
      <c r="L29" s="206"/>
      <c r="M29" s="206"/>
      <c r="N29" s="207"/>
      <c r="O29" s="48"/>
      <c r="P29" s="1"/>
    </row>
    <row r="30" spans="1:16">
      <c r="A30" s="37"/>
      <c r="B30" s="16"/>
      <c r="C30" s="43"/>
      <c r="D30" s="32"/>
      <c r="E30" s="211"/>
      <c r="F30" s="212"/>
      <c r="G30" s="212"/>
      <c r="H30" s="213"/>
      <c r="I30" s="205"/>
      <c r="J30" s="206"/>
      <c r="K30" s="206"/>
      <c r="L30" s="206"/>
      <c r="M30" s="206"/>
      <c r="N30" s="207"/>
      <c r="O30" s="48"/>
      <c r="P30" s="1"/>
    </row>
    <row r="31" spans="1:16">
      <c r="A31" s="37"/>
      <c r="B31" s="16"/>
      <c r="C31" s="43"/>
      <c r="D31" s="32"/>
      <c r="E31" s="211"/>
      <c r="F31" s="212"/>
      <c r="G31" s="212"/>
      <c r="H31" s="213"/>
      <c r="I31" s="205"/>
      <c r="J31" s="206"/>
      <c r="K31" s="206"/>
      <c r="L31" s="206"/>
      <c r="M31" s="206"/>
      <c r="N31" s="207"/>
      <c r="O31" s="48"/>
      <c r="P31" s="1"/>
    </row>
    <row r="32" spans="1:16">
      <c r="A32" s="38"/>
      <c r="B32" s="39"/>
      <c r="C32" s="44"/>
      <c r="D32" s="33"/>
      <c r="E32" s="211"/>
      <c r="F32" s="212"/>
      <c r="G32" s="212"/>
      <c r="H32" s="213"/>
      <c r="I32" s="205"/>
      <c r="J32" s="206"/>
      <c r="K32" s="206"/>
      <c r="L32" s="206"/>
      <c r="M32" s="206"/>
      <c r="N32" s="207"/>
      <c r="O32" s="50"/>
      <c r="P32" s="1"/>
    </row>
    <row r="33" spans="1:16">
      <c r="A33" s="40"/>
      <c r="B33" s="41" t="e">
        <f>SUM(B6:B32)</f>
        <v>#REF!</v>
      </c>
      <c r="C33" s="214" t="s">
        <v>56</v>
      </c>
      <c r="D33" s="215"/>
      <c r="E33" s="215"/>
      <c r="F33" s="215"/>
      <c r="G33" s="215"/>
      <c r="H33" s="219"/>
      <c r="I33" s="229" t="e">
        <f>SUM(I6:M32)</f>
        <v>#REF!</v>
      </c>
      <c r="J33" s="230"/>
      <c r="K33" s="230"/>
      <c r="L33" s="230"/>
      <c r="M33" s="230"/>
      <c r="N33" s="230"/>
      <c r="O33" s="51"/>
      <c r="P33" s="72" t="e">
        <f>I33-B33</f>
        <v>#REF!</v>
      </c>
    </row>
    <row r="34" spans="1:16">
      <c r="B34" s="9"/>
      <c r="C34" s="10"/>
      <c r="D34" s="10"/>
      <c r="E34" s="10"/>
      <c r="F34" s="10"/>
      <c r="G34" s="10"/>
      <c r="H34" s="10"/>
      <c r="I34" s="228"/>
      <c r="J34" s="228"/>
      <c r="K34" s="228"/>
      <c r="L34" s="228"/>
      <c r="M34" s="228"/>
      <c r="N34" s="42"/>
      <c r="O34" s="42"/>
    </row>
    <row r="35" spans="1:16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6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6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6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</sheetData>
  <mergeCells count="64">
    <mergeCell ref="C33:H33"/>
    <mergeCell ref="I33:N33"/>
    <mergeCell ref="I34:M34"/>
    <mergeCell ref="E21:H21"/>
    <mergeCell ref="I21:N21"/>
    <mergeCell ref="E22:H22"/>
    <mergeCell ref="I22:N22"/>
    <mergeCell ref="E23:H23"/>
    <mergeCell ref="I23:N23"/>
    <mergeCell ref="E24:H24"/>
    <mergeCell ref="E30:H30"/>
    <mergeCell ref="I30:N30"/>
    <mergeCell ref="E31:H31"/>
    <mergeCell ref="I31:N31"/>
    <mergeCell ref="E32:H32"/>
    <mergeCell ref="I32:N32"/>
    <mergeCell ref="E27:H27"/>
    <mergeCell ref="I27:N27"/>
    <mergeCell ref="E28:H28"/>
    <mergeCell ref="I28:N28"/>
    <mergeCell ref="E29:H29"/>
    <mergeCell ref="I29:N29"/>
    <mergeCell ref="E19:H19"/>
    <mergeCell ref="I19:N19"/>
    <mergeCell ref="E26:H26"/>
    <mergeCell ref="I26:N26"/>
    <mergeCell ref="I24:N24"/>
    <mergeCell ref="E25:H25"/>
    <mergeCell ref="I25:N25"/>
    <mergeCell ref="E20:H20"/>
    <mergeCell ref="I20:N20"/>
    <mergeCell ref="E16:H16"/>
    <mergeCell ref="I16:N16"/>
    <mergeCell ref="E17:H17"/>
    <mergeCell ref="I17:N17"/>
    <mergeCell ref="E18:H18"/>
    <mergeCell ref="I18:N18"/>
    <mergeCell ref="E13:H13"/>
    <mergeCell ref="I13:N13"/>
    <mergeCell ref="E14:H14"/>
    <mergeCell ref="I14:N14"/>
    <mergeCell ref="E15:H15"/>
    <mergeCell ref="I15:N15"/>
    <mergeCell ref="E10:H10"/>
    <mergeCell ref="I10:N10"/>
    <mergeCell ref="E11:H11"/>
    <mergeCell ref="I11:N11"/>
    <mergeCell ref="E12:H12"/>
    <mergeCell ref="I12:N12"/>
    <mergeCell ref="E7:H7"/>
    <mergeCell ref="I7:N7"/>
    <mergeCell ref="E8:H8"/>
    <mergeCell ref="I8:N8"/>
    <mergeCell ref="E9:H9"/>
    <mergeCell ref="I9:N9"/>
    <mergeCell ref="E6:H6"/>
    <mergeCell ref="I6:N6"/>
    <mergeCell ref="A1:C1"/>
    <mergeCell ref="G3:H3"/>
    <mergeCell ref="J3:K3"/>
    <mergeCell ref="M3:N3"/>
    <mergeCell ref="B4:C4"/>
    <mergeCell ref="E5:H5"/>
    <mergeCell ref="I5:N5"/>
  </mergeCells>
  <phoneticPr fontId="18"/>
  <pageMargins left="0.51181102362204722" right="0" top="0.74803149606299213" bottom="0.35433070866141736" header="0.31496062992125984" footer="0.31496062992125984"/>
  <pageSetup paperSize="1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3D328-E6E8-4BCF-80AE-98B1A3F2C77B}">
  <sheetPr codeName="Sheet12">
    <tabColor rgb="FF00B0F0"/>
  </sheetPr>
  <dimension ref="A1:Q38"/>
  <sheetViews>
    <sheetView zoomScale="85" zoomScaleNormal="85" workbookViewId="0">
      <selection activeCell="D7" sqref="D7"/>
    </sheetView>
  </sheetViews>
  <sheetFormatPr defaultRowHeight="18.75"/>
  <cols>
    <col min="1" max="1" width="3.625" customWidth="1"/>
    <col min="2" max="2" width="12.625" customWidth="1"/>
    <col min="3" max="3" width="8.625" customWidth="1"/>
    <col min="4" max="4" width="20.625" customWidth="1"/>
    <col min="5" max="14" width="2.625" customWidth="1"/>
    <col min="15" max="15" width="3.625" customWidth="1"/>
  </cols>
  <sheetData>
    <row r="1" spans="1:17" ht="24">
      <c r="A1" s="208" t="s">
        <v>34</v>
      </c>
      <c r="B1" s="208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7" ht="12" customHeight="1">
      <c r="B2" s="5"/>
      <c r="C2" s="5"/>
      <c r="D2" s="5"/>
      <c r="E2" s="5"/>
      <c r="F2" s="5"/>
      <c r="G2" s="5"/>
      <c r="H2" s="5"/>
      <c r="I2" s="5"/>
      <c r="J2" s="5"/>
      <c r="K2" s="3"/>
      <c r="L2" s="3"/>
      <c r="M2" s="3"/>
      <c r="N2" s="3"/>
      <c r="O2" s="3"/>
    </row>
    <row r="3" spans="1:17" ht="39.950000000000003" customHeight="1">
      <c r="B3" s="5"/>
      <c r="C3" s="5"/>
      <c r="D3" s="5"/>
      <c r="E3" s="5"/>
      <c r="F3" s="56" t="s">
        <v>78</v>
      </c>
      <c r="G3" s="209"/>
      <c r="H3" s="210"/>
      <c r="I3" s="54"/>
      <c r="J3" s="209"/>
      <c r="K3" s="210"/>
      <c r="L3" s="55" t="s">
        <v>35</v>
      </c>
      <c r="M3" s="209"/>
      <c r="N3" s="210"/>
      <c r="O3" s="5"/>
    </row>
    <row r="4" spans="1:17">
      <c r="B4" s="221" t="e">
        <f>入力例!#REF!</f>
        <v>#REF!</v>
      </c>
      <c r="C4" s="22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7">
      <c r="A5" s="69"/>
      <c r="B5" s="23" t="s">
        <v>36</v>
      </c>
      <c r="C5" s="24" t="s">
        <v>37</v>
      </c>
      <c r="D5" s="6" t="s">
        <v>38</v>
      </c>
      <c r="E5" s="222" t="s">
        <v>39</v>
      </c>
      <c r="F5" s="223"/>
      <c r="G5" s="223"/>
      <c r="H5" s="224"/>
      <c r="I5" s="214" t="s">
        <v>36</v>
      </c>
      <c r="J5" s="215"/>
      <c r="K5" s="215"/>
      <c r="L5" s="215"/>
      <c r="M5" s="215"/>
      <c r="N5" s="215"/>
      <c r="O5" s="69"/>
    </row>
    <row r="6" spans="1:17">
      <c r="A6" s="36"/>
      <c r="B6" s="12" t="e">
        <f>SUM(#REF!)</f>
        <v>#REF!</v>
      </c>
      <c r="C6" s="13" t="e">
        <f>IF(入力例!#REF!="10","未払金","給料")</f>
        <v>#REF!</v>
      </c>
      <c r="D6" s="31" t="e">
        <f>VLOOKUP($P6,入力例!$A:$C,2,0)&amp; TEXT($Q6," 0名") &amp;"　パート" &amp; TEXT(EOMONTH(B4,-1),"m月分")</f>
        <v>#N/A</v>
      </c>
      <c r="E6" s="225" t="s">
        <v>41</v>
      </c>
      <c r="F6" s="226"/>
      <c r="G6" s="226"/>
      <c r="H6" s="227"/>
      <c r="I6" s="216" t="e">
        <f>#REF!</f>
        <v>#REF!</v>
      </c>
      <c r="J6" s="217"/>
      <c r="K6" s="217"/>
      <c r="L6" s="217"/>
      <c r="M6" s="217"/>
      <c r="N6" s="218"/>
      <c r="O6" s="26"/>
      <c r="P6" s="4" t="s">
        <v>76</v>
      </c>
      <c r="Q6">
        <v>1</v>
      </c>
    </row>
    <row r="7" spans="1:17">
      <c r="A7" s="37"/>
      <c r="B7" s="16" t="e">
        <f>#REF!</f>
        <v>#REF!</v>
      </c>
      <c r="C7" s="17" t="e">
        <f>IF(入力例!#REF!="10","未払金","厚生費")</f>
        <v>#REF!</v>
      </c>
      <c r="D7" s="18" t="s">
        <v>70</v>
      </c>
      <c r="E7" s="249"/>
      <c r="F7" s="250"/>
      <c r="G7" s="250"/>
      <c r="H7" s="251"/>
      <c r="I7" s="205"/>
      <c r="J7" s="206"/>
      <c r="K7" s="206"/>
      <c r="L7" s="206"/>
      <c r="M7" s="206"/>
      <c r="N7" s="207"/>
      <c r="O7" s="45"/>
      <c r="P7" s="4"/>
    </row>
    <row r="8" spans="1:17">
      <c r="A8" s="37"/>
      <c r="B8" s="16"/>
      <c r="C8" s="17"/>
      <c r="D8" s="18" t="s">
        <v>71</v>
      </c>
      <c r="E8" s="246" t="s">
        <v>74</v>
      </c>
      <c r="F8" s="247"/>
      <c r="G8" s="247"/>
      <c r="H8" s="248"/>
      <c r="I8" s="205" t="e">
        <f>#REF!</f>
        <v>#REF!</v>
      </c>
      <c r="J8" s="206"/>
      <c r="K8" s="206"/>
      <c r="L8" s="206"/>
      <c r="M8" s="206"/>
      <c r="N8" s="207"/>
      <c r="O8" s="34"/>
      <c r="P8" s="4"/>
    </row>
    <row r="9" spans="1:17" ht="18.75" customHeight="1">
      <c r="A9" s="37"/>
      <c r="B9" s="16"/>
      <c r="C9" s="17"/>
      <c r="D9" s="18" t="s">
        <v>114</v>
      </c>
      <c r="E9" s="246" t="s">
        <v>74</v>
      </c>
      <c r="F9" s="247"/>
      <c r="G9" s="247"/>
      <c r="H9" s="248"/>
      <c r="I9" s="252" t="e">
        <f>SUM(#REF!,#REF!)</f>
        <v>#REF!</v>
      </c>
      <c r="J9" s="253"/>
      <c r="K9" s="253"/>
      <c r="L9" s="253"/>
      <c r="M9" s="253"/>
      <c r="N9" s="253"/>
      <c r="O9" s="34"/>
      <c r="P9" s="4"/>
    </row>
    <row r="10" spans="1:17" ht="18.75" customHeight="1">
      <c r="A10" s="37"/>
      <c r="B10" s="16"/>
      <c r="C10" s="17"/>
      <c r="D10" s="18" t="s">
        <v>73</v>
      </c>
      <c r="E10" s="246" t="s">
        <v>75</v>
      </c>
      <c r="F10" s="247"/>
      <c r="G10" s="247"/>
      <c r="H10" s="248"/>
      <c r="I10" s="205" t="e">
        <f>#REF!</f>
        <v>#REF!</v>
      </c>
      <c r="J10" s="206"/>
      <c r="K10" s="206"/>
      <c r="L10" s="206"/>
      <c r="M10" s="206"/>
      <c r="N10" s="207"/>
      <c r="O10" s="34"/>
    </row>
    <row r="11" spans="1:17">
      <c r="A11" s="37"/>
      <c r="B11" s="16" t="e">
        <f>IF(#REF!&lt;0,#REF!*-1,"")</f>
        <v>#REF!</v>
      </c>
      <c r="C11" s="17" t="e">
        <f>IF(#REF!&lt;0,"預り金","")</f>
        <v>#REF!</v>
      </c>
      <c r="D11" s="18" t="s">
        <v>72</v>
      </c>
      <c r="E11" s="249" t="e">
        <f>IF(#REF!&gt;=0,"預り金","")</f>
        <v>#REF!</v>
      </c>
      <c r="F11" s="250"/>
      <c r="G11" s="250"/>
      <c r="H11" s="251"/>
      <c r="I11" s="205" t="e">
        <f>IF(#REF!&gt;=0,#REF!,"")</f>
        <v>#REF!</v>
      </c>
      <c r="J11" s="206"/>
      <c r="K11" s="206"/>
      <c r="L11" s="206"/>
      <c r="M11" s="206"/>
      <c r="N11" s="207"/>
      <c r="O11" s="34"/>
    </row>
    <row r="12" spans="1:17">
      <c r="A12" s="37"/>
      <c r="B12" s="16"/>
      <c r="C12" s="17"/>
      <c r="D12" s="18"/>
      <c r="E12" s="246"/>
      <c r="F12" s="247"/>
      <c r="G12" s="247"/>
      <c r="H12" s="248"/>
      <c r="I12" s="205"/>
      <c r="J12" s="206"/>
      <c r="K12" s="206"/>
      <c r="L12" s="206"/>
      <c r="M12" s="206"/>
      <c r="N12" s="207"/>
      <c r="O12" s="34"/>
    </row>
    <row r="13" spans="1:17">
      <c r="A13" s="37"/>
      <c r="B13" s="16"/>
      <c r="C13" s="17"/>
      <c r="D13" s="18"/>
      <c r="E13" s="246"/>
      <c r="F13" s="247"/>
      <c r="G13" s="247"/>
      <c r="H13" s="248"/>
      <c r="I13" s="205"/>
      <c r="J13" s="206"/>
      <c r="K13" s="206"/>
      <c r="L13" s="206"/>
      <c r="M13" s="206"/>
      <c r="N13" s="207"/>
      <c r="O13" s="34"/>
    </row>
    <row r="14" spans="1:17">
      <c r="A14" s="37"/>
      <c r="B14" s="16"/>
      <c r="C14" s="17"/>
      <c r="D14" s="18"/>
      <c r="E14" s="246"/>
      <c r="F14" s="247"/>
      <c r="G14" s="247"/>
      <c r="H14" s="248"/>
      <c r="I14" s="205"/>
      <c r="J14" s="206"/>
      <c r="K14" s="206"/>
      <c r="L14" s="206"/>
      <c r="M14" s="206"/>
      <c r="N14" s="207"/>
      <c r="O14" s="34"/>
    </row>
    <row r="15" spans="1:17">
      <c r="A15" s="37"/>
      <c r="B15" s="16"/>
      <c r="C15" s="17"/>
      <c r="D15" s="18"/>
      <c r="E15" s="246"/>
      <c r="F15" s="247"/>
      <c r="G15" s="247"/>
      <c r="H15" s="248"/>
      <c r="I15" s="205"/>
      <c r="J15" s="206"/>
      <c r="K15" s="206"/>
      <c r="L15" s="206"/>
      <c r="M15" s="206"/>
      <c r="N15" s="207"/>
      <c r="O15" s="34"/>
    </row>
    <row r="16" spans="1:17">
      <c r="A16" s="37"/>
      <c r="B16" s="16"/>
      <c r="C16" s="17"/>
      <c r="D16" s="18"/>
      <c r="E16" s="246"/>
      <c r="F16" s="247"/>
      <c r="G16" s="247"/>
      <c r="H16" s="248"/>
      <c r="I16" s="205"/>
      <c r="J16" s="206"/>
      <c r="K16" s="206"/>
      <c r="L16" s="206"/>
      <c r="M16" s="206"/>
      <c r="N16" s="207"/>
      <c r="O16" s="27"/>
    </row>
    <row r="17" spans="1:15">
      <c r="A17" s="37"/>
      <c r="B17" s="16"/>
      <c r="C17" s="17"/>
      <c r="D17" s="18"/>
      <c r="E17" s="246"/>
      <c r="F17" s="247"/>
      <c r="G17" s="247"/>
      <c r="H17" s="248"/>
      <c r="I17" s="205"/>
      <c r="J17" s="206"/>
      <c r="K17" s="206"/>
      <c r="L17" s="206"/>
      <c r="M17" s="206"/>
      <c r="N17" s="207"/>
      <c r="O17" s="27"/>
    </row>
    <row r="18" spans="1:15">
      <c r="A18" s="37"/>
      <c r="B18" s="16"/>
      <c r="C18" s="17"/>
      <c r="D18" s="18"/>
      <c r="E18" s="246"/>
      <c r="F18" s="247"/>
      <c r="G18" s="247"/>
      <c r="H18" s="248"/>
      <c r="I18" s="205"/>
      <c r="J18" s="206"/>
      <c r="K18" s="206"/>
      <c r="L18" s="206"/>
      <c r="M18" s="206"/>
      <c r="N18" s="207"/>
      <c r="O18" s="27"/>
    </row>
    <row r="19" spans="1:15">
      <c r="A19" s="37"/>
      <c r="B19" s="16"/>
      <c r="C19" s="17"/>
      <c r="D19" s="18"/>
      <c r="E19" s="246"/>
      <c r="F19" s="247"/>
      <c r="G19" s="247"/>
      <c r="H19" s="248"/>
      <c r="I19" s="205"/>
      <c r="J19" s="206"/>
      <c r="K19" s="206"/>
      <c r="L19" s="206"/>
      <c r="M19" s="206"/>
      <c r="N19" s="207"/>
      <c r="O19" s="27"/>
    </row>
    <row r="20" spans="1:15">
      <c r="A20" s="37"/>
      <c r="B20" s="16"/>
      <c r="C20" s="17"/>
      <c r="D20" s="18" t="str">
        <f>IF($P20="","",VLOOKUP($P20,入力例!$A:$C,2,0))</f>
        <v/>
      </c>
      <c r="E20" s="246" t="str">
        <f>IF($D20="","","売掛金")</f>
        <v/>
      </c>
      <c r="F20" s="247"/>
      <c r="G20" s="247"/>
      <c r="H20" s="248"/>
      <c r="I20" s="205" t="str">
        <f>IF($P20="","",HLOOKUP($P20,#REF!,46,0))</f>
        <v/>
      </c>
      <c r="J20" s="206"/>
      <c r="K20" s="206"/>
      <c r="L20" s="206"/>
      <c r="M20" s="206"/>
      <c r="N20" s="207"/>
      <c r="O20" s="27"/>
    </row>
    <row r="21" spans="1:15">
      <c r="A21" s="37"/>
      <c r="B21" s="16"/>
      <c r="C21" s="17"/>
      <c r="D21" s="18"/>
      <c r="E21" s="246"/>
      <c r="F21" s="247"/>
      <c r="G21" s="247"/>
      <c r="H21" s="248"/>
      <c r="I21" s="205"/>
      <c r="J21" s="206"/>
      <c r="K21" s="206"/>
      <c r="L21" s="206"/>
      <c r="M21" s="206"/>
      <c r="N21" s="207"/>
      <c r="O21" s="27"/>
    </row>
    <row r="22" spans="1:15">
      <c r="A22" s="37"/>
      <c r="B22" s="16"/>
      <c r="C22" s="17"/>
      <c r="D22" s="18"/>
      <c r="E22" s="246"/>
      <c r="F22" s="247"/>
      <c r="G22" s="247"/>
      <c r="H22" s="248"/>
      <c r="I22" s="205"/>
      <c r="J22" s="206"/>
      <c r="K22" s="206"/>
      <c r="L22" s="206"/>
      <c r="M22" s="206"/>
      <c r="N22" s="207"/>
      <c r="O22" s="27"/>
    </row>
    <row r="23" spans="1:15">
      <c r="A23" s="37"/>
      <c r="B23" s="16"/>
      <c r="C23" s="17"/>
      <c r="D23" s="18"/>
      <c r="E23" s="246"/>
      <c r="F23" s="247"/>
      <c r="G23" s="247"/>
      <c r="H23" s="248"/>
      <c r="I23" s="205"/>
      <c r="J23" s="206"/>
      <c r="K23" s="206"/>
      <c r="L23" s="206"/>
      <c r="M23" s="206"/>
      <c r="N23" s="207"/>
      <c r="O23" s="27"/>
    </row>
    <row r="24" spans="1:15">
      <c r="A24" s="37"/>
      <c r="B24" s="16"/>
      <c r="C24" s="17"/>
      <c r="D24" s="18"/>
      <c r="E24" s="246"/>
      <c r="F24" s="247"/>
      <c r="G24" s="247"/>
      <c r="H24" s="248"/>
      <c r="I24" s="205"/>
      <c r="J24" s="206"/>
      <c r="K24" s="206"/>
      <c r="L24" s="206"/>
      <c r="M24" s="206"/>
      <c r="N24" s="207"/>
      <c r="O24" s="27"/>
    </row>
    <row r="25" spans="1:15">
      <c r="A25" s="37"/>
      <c r="B25" s="16"/>
      <c r="C25" s="17"/>
      <c r="D25" s="18"/>
      <c r="E25" s="246"/>
      <c r="F25" s="247"/>
      <c r="G25" s="247"/>
      <c r="H25" s="248"/>
      <c r="I25" s="205"/>
      <c r="J25" s="206"/>
      <c r="K25" s="206"/>
      <c r="L25" s="206"/>
      <c r="M25" s="206"/>
      <c r="N25" s="207"/>
      <c r="O25" s="27"/>
    </row>
    <row r="26" spans="1:15">
      <c r="A26" s="37"/>
      <c r="B26" s="16"/>
      <c r="C26" s="17"/>
      <c r="D26" s="18"/>
      <c r="E26" s="246"/>
      <c r="F26" s="247"/>
      <c r="G26" s="247"/>
      <c r="H26" s="248"/>
      <c r="I26" s="205"/>
      <c r="J26" s="206"/>
      <c r="K26" s="206"/>
      <c r="L26" s="206"/>
      <c r="M26" s="206"/>
      <c r="N26" s="207"/>
      <c r="O26" s="27"/>
    </row>
    <row r="27" spans="1:15">
      <c r="A27" s="37"/>
      <c r="B27" s="16"/>
      <c r="C27" s="17"/>
      <c r="D27" s="18"/>
      <c r="E27" s="246"/>
      <c r="F27" s="247"/>
      <c r="G27" s="247"/>
      <c r="H27" s="248"/>
      <c r="I27" s="205"/>
      <c r="J27" s="206"/>
      <c r="K27" s="206"/>
      <c r="L27" s="206"/>
      <c r="M27" s="206"/>
      <c r="N27" s="207"/>
      <c r="O27" s="27"/>
    </row>
    <row r="28" spans="1:15">
      <c r="A28" s="37"/>
      <c r="B28" s="16"/>
      <c r="C28" s="17"/>
      <c r="D28" s="18"/>
      <c r="E28" s="246"/>
      <c r="F28" s="247"/>
      <c r="G28" s="247"/>
      <c r="H28" s="248"/>
      <c r="I28" s="205"/>
      <c r="J28" s="206"/>
      <c r="K28" s="206"/>
      <c r="L28" s="206"/>
      <c r="M28" s="206"/>
      <c r="N28" s="207"/>
      <c r="O28" s="27"/>
    </row>
    <row r="29" spans="1:15">
      <c r="A29" s="37"/>
      <c r="B29" s="16"/>
      <c r="C29" s="18"/>
      <c r="D29" s="18"/>
      <c r="E29" s="246"/>
      <c r="F29" s="247"/>
      <c r="G29" s="247"/>
      <c r="H29" s="248"/>
      <c r="I29" s="205"/>
      <c r="J29" s="206"/>
      <c r="K29" s="206"/>
      <c r="L29" s="206"/>
      <c r="M29" s="206"/>
      <c r="N29" s="207"/>
      <c r="O29" s="27"/>
    </row>
    <row r="30" spans="1:15">
      <c r="A30" s="37"/>
      <c r="B30" s="16"/>
      <c r="C30" s="18"/>
      <c r="D30" s="18"/>
      <c r="E30" s="246"/>
      <c r="F30" s="247"/>
      <c r="G30" s="247"/>
      <c r="H30" s="248"/>
      <c r="I30" s="205"/>
      <c r="J30" s="206"/>
      <c r="K30" s="206"/>
      <c r="L30" s="206"/>
      <c r="M30" s="206"/>
      <c r="N30" s="207"/>
      <c r="O30" s="27"/>
    </row>
    <row r="31" spans="1:15">
      <c r="A31" s="37"/>
      <c r="B31" s="16"/>
      <c r="C31" s="18"/>
      <c r="D31" s="18"/>
      <c r="E31" s="246"/>
      <c r="F31" s="247"/>
      <c r="G31" s="247"/>
      <c r="H31" s="248"/>
      <c r="I31" s="205"/>
      <c r="J31" s="206"/>
      <c r="K31" s="206"/>
      <c r="L31" s="206"/>
      <c r="M31" s="206"/>
      <c r="N31" s="207"/>
      <c r="O31" s="27"/>
    </row>
    <row r="32" spans="1:15">
      <c r="A32" s="38"/>
      <c r="B32" s="19"/>
      <c r="C32" s="20"/>
      <c r="D32" s="20"/>
      <c r="E32" s="246"/>
      <c r="F32" s="247"/>
      <c r="G32" s="247"/>
      <c r="H32" s="248"/>
      <c r="I32" s="205"/>
      <c r="J32" s="206"/>
      <c r="K32" s="206"/>
      <c r="L32" s="206"/>
      <c r="M32" s="206"/>
      <c r="N32" s="207"/>
      <c r="O32" s="49"/>
    </row>
    <row r="33" spans="1:16">
      <c r="A33" s="40"/>
      <c r="B33" s="41" t="e">
        <f>SUM(B6:B32)</f>
        <v>#REF!</v>
      </c>
      <c r="C33" s="214" t="s">
        <v>56</v>
      </c>
      <c r="D33" s="215"/>
      <c r="E33" s="215"/>
      <c r="F33" s="215"/>
      <c r="G33" s="215"/>
      <c r="H33" s="219"/>
      <c r="I33" s="229" t="e">
        <f>SUM(I6:M32)</f>
        <v>#REF!</v>
      </c>
      <c r="J33" s="230"/>
      <c r="K33" s="230"/>
      <c r="L33" s="230"/>
      <c r="M33" s="230"/>
      <c r="N33" s="230"/>
      <c r="O33" s="51"/>
      <c r="P33" s="72" t="e">
        <f>I33-B33</f>
        <v>#REF!</v>
      </c>
    </row>
    <row r="34" spans="1:16">
      <c r="B34" s="9"/>
      <c r="C34" s="10"/>
      <c r="D34" s="10"/>
      <c r="E34" s="10"/>
      <c r="F34" s="10"/>
      <c r="G34" s="10"/>
      <c r="H34" s="10"/>
      <c r="I34" s="228"/>
      <c r="J34" s="228"/>
      <c r="K34" s="228"/>
      <c r="L34" s="228"/>
      <c r="M34" s="228"/>
      <c r="N34" s="42"/>
      <c r="O34" s="42"/>
    </row>
    <row r="35" spans="1:16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6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6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6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</sheetData>
  <mergeCells count="64">
    <mergeCell ref="E7:H7"/>
    <mergeCell ref="A1:B1"/>
    <mergeCell ref="G3:H3"/>
    <mergeCell ref="J3:K3"/>
    <mergeCell ref="M3:N3"/>
    <mergeCell ref="B4:C4"/>
    <mergeCell ref="E5:H5"/>
    <mergeCell ref="E6:H6"/>
    <mergeCell ref="I6:N6"/>
    <mergeCell ref="I7:N7"/>
    <mergeCell ref="I5:N5"/>
    <mergeCell ref="E8:H8"/>
    <mergeCell ref="E10:H10"/>
    <mergeCell ref="I8:N8"/>
    <mergeCell ref="I10:N10"/>
    <mergeCell ref="E9:H9"/>
    <mergeCell ref="I9:N9"/>
    <mergeCell ref="E11:H11"/>
    <mergeCell ref="E12:H12"/>
    <mergeCell ref="E15:H15"/>
    <mergeCell ref="I11:N11"/>
    <mergeCell ref="I12:N12"/>
    <mergeCell ref="E16:H16"/>
    <mergeCell ref="E13:H13"/>
    <mergeCell ref="E14:H14"/>
    <mergeCell ref="I13:N13"/>
    <mergeCell ref="I14:N14"/>
    <mergeCell ref="I15:N15"/>
    <mergeCell ref="I16:N16"/>
    <mergeCell ref="E17:H17"/>
    <mergeCell ref="E18:H18"/>
    <mergeCell ref="E19:H19"/>
    <mergeCell ref="I17:N17"/>
    <mergeCell ref="I18:N18"/>
    <mergeCell ref="I19:N19"/>
    <mergeCell ref="E20:H20"/>
    <mergeCell ref="E21:H21"/>
    <mergeCell ref="E22:H22"/>
    <mergeCell ref="I20:N20"/>
    <mergeCell ref="I21:N21"/>
    <mergeCell ref="I22:N22"/>
    <mergeCell ref="E23:H23"/>
    <mergeCell ref="E24:H24"/>
    <mergeCell ref="E25:H25"/>
    <mergeCell ref="I23:N23"/>
    <mergeCell ref="I24:N24"/>
    <mergeCell ref="I25:N25"/>
    <mergeCell ref="E26:H26"/>
    <mergeCell ref="E27:H27"/>
    <mergeCell ref="E28:H28"/>
    <mergeCell ref="I26:N26"/>
    <mergeCell ref="I27:N27"/>
    <mergeCell ref="I28:N28"/>
    <mergeCell ref="E29:H29"/>
    <mergeCell ref="E30:H30"/>
    <mergeCell ref="E31:H31"/>
    <mergeCell ref="I29:N29"/>
    <mergeCell ref="I30:N30"/>
    <mergeCell ref="I31:N31"/>
    <mergeCell ref="E32:H32"/>
    <mergeCell ref="C33:H33"/>
    <mergeCell ref="I34:M34"/>
    <mergeCell ref="I32:N32"/>
    <mergeCell ref="I33:N33"/>
  </mergeCells>
  <phoneticPr fontId="18"/>
  <pageMargins left="0.51181102362204722" right="0" top="0.74803149606299213" bottom="0.35433070866141736" header="0.31496062992125984" footer="0.31496062992125984"/>
  <pageSetup paperSize="1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B531E-C8A2-4F92-8890-F024D26AD6DA}">
  <sheetPr codeName="Sheet13">
    <tabColor rgb="FF00B0F0"/>
  </sheetPr>
  <dimension ref="A1:Q38"/>
  <sheetViews>
    <sheetView zoomScale="85" zoomScaleNormal="85" workbookViewId="0">
      <selection activeCell="D7" sqref="D7"/>
    </sheetView>
  </sheetViews>
  <sheetFormatPr defaultRowHeight="18.75"/>
  <cols>
    <col min="1" max="1" width="3.625" customWidth="1"/>
    <col min="2" max="2" width="12.625" customWidth="1"/>
    <col min="3" max="3" width="8.625" customWidth="1"/>
    <col min="4" max="4" width="20.625" customWidth="1"/>
    <col min="5" max="14" width="2.625" customWidth="1"/>
    <col min="15" max="15" width="3.625" customWidth="1"/>
  </cols>
  <sheetData>
    <row r="1" spans="1:17" ht="24">
      <c r="A1" s="208" t="s">
        <v>34</v>
      </c>
      <c r="B1" s="208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7" ht="12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ht="39.950000000000003" customHeight="1">
      <c r="B3" s="7"/>
      <c r="C3" s="5"/>
      <c r="D3" s="8"/>
      <c r="E3" s="5"/>
      <c r="F3" s="56" t="s">
        <v>78</v>
      </c>
      <c r="G3" s="209"/>
      <c r="H3" s="210"/>
      <c r="I3" s="54"/>
      <c r="J3" s="57"/>
      <c r="K3" s="62"/>
      <c r="L3" s="55" t="s">
        <v>35</v>
      </c>
      <c r="M3" s="57"/>
      <c r="N3" s="58"/>
      <c r="O3" s="63"/>
    </row>
    <row r="4" spans="1:17">
      <c r="B4" s="220" t="e">
        <f>入力例!#REF!</f>
        <v>#REF!</v>
      </c>
      <c r="C4" s="22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7">
      <c r="A5" s="40"/>
      <c r="B5" s="23" t="s">
        <v>36</v>
      </c>
      <c r="C5" s="24" t="s">
        <v>37</v>
      </c>
      <c r="D5" s="6" t="s">
        <v>38</v>
      </c>
      <c r="E5" s="222" t="s">
        <v>39</v>
      </c>
      <c r="F5" s="223"/>
      <c r="G5" s="223"/>
      <c r="H5" s="224"/>
      <c r="I5" s="214" t="s">
        <v>36</v>
      </c>
      <c r="J5" s="215"/>
      <c r="K5" s="215"/>
      <c r="L5" s="215"/>
      <c r="M5" s="215"/>
      <c r="N5" s="215"/>
      <c r="O5" s="22"/>
    </row>
    <row r="6" spans="1:17">
      <c r="A6" s="64"/>
      <c r="B6" s="12" t="e">
        <f>SUM(#REF!)</f>
        <v>#REF!</v>
      </c>
      <c r="C6" s="13" t="s">
        <v>113</v>
      </c>
      <c r="D6" s="14" t="e">
        <f>VLOOKUP($P6,入力例!$A:$C,2,0)&amp;  TEXT($Q$6," 0名") &amp; "　（" &amp; TEXT(入力例!#REF!,"m月分") &amp; "）"</f>
        <v>#N/A</v>
      </c>
      <c r="E6" s="225" t="s">
        <v>41</v>
      </c>
      <c r="F6" s="226"/>
      <c r="G6" s="226"/>
      <c r="H6" s="227"/>
      <c r="I6" s="216" t="e">
        <f>#REF!</f>
        <v>#REF!</v>
      </c>
      <c r="J6" s="217"/>
      <c r="K6" s="217"/>
      <c r="L6" s="217"/>
      <c r="M6" s="217"/>
      <c r="N6" s="218"/>
      <c r="O6" s="46"/>
      <c r="P6" s="4" t="s">
        <v>58</v>
      </c>
      <c r="Q6">
        <v>1</v>
      </c>
    </row>
    <row r="7" spans="1:17">
      <c r="A7" s="65"/>
      <c r="B7" s="16"/>
      <c r="C7" s="17"/>
      <c r="D7" s="18" t="s">
        <v>45</v>
      </c>
      <c r="E7" s="246" t="s">
        <v>24</v>
      </c>
      <c r="F7" s="247"/>
      <c r="G7" s="247"/>
      <c r="H7" s="248"/>
      <c r="I7" s="205" t="e">
        <f>#REF!</f>
        <v>#REF!</v>
      </c>
      <c r="J7" s="206"/>
      <c r="K7" s="206"/>
      <c r="L7" s="206"/>
      <c r="M7" s="206"/>
      <c r="N7" s="207"/>
      <c r="O7" s="35"/>
    </row>
    <row r="8" spans="1:17">
      <c r="A8" s="65"/>
      <c r="B8" s="16"/>
      <c r="C8" s="17"/>
      <c r="D8" s="18" t="s">
        <v>47</v>
      </c>
      <c r="E8" s="246" t="s">
        <v>24</v>
      </c>
      <c r="F8" s="247"/>
      <c r="G8" s="247"/>
      <c r="H8" s="248"/>
      <c r="I8" s="205" t="e">
        <f>SUM(#REF!,#REF!)</f>
        <v>#REF!</v>
      </c>
      <c r="J8" s="206"/>
      <c r="K8" s="206"/>
      <c r="L8" s="206"/>
      <c r="M8" s="206"/>
      <c r="N8" s="207"/>
      <c r="O8" s="35"/>
    </row>
    <row r="9" spans="1:17">
      <c r="A9" s="65"/>
      <c r="B9" s="16" t="e">
        <f>IF(#REF!&lt;0,#REF!*-1,"")</f>
        <v>#REF!</v>
      </c>
      <c r="C9" s="17" t="e">
        <f>IF(#REF!&lt;0,"預り金","")</f>
        <v>#REF!</v>
      </c>
      <c r="D9" s="18" t="s">
        <v>72</v>
      </c>
      <c r="E9" s="246" t="e">
        <f>IF(#REF!&gt;=0,"預り金","")</f>
        <v>#REF!</v>
      </c>
      <c r="F9" s="247"/>
      <c r="G9" s="247"/>
      <c r="H9" s="248"/>
      <c r="I9" s="205" t="e">
        <f>IF(#REF!&gt;=0,#REF!,"")</f>
        <v>#REF!</v>
      </c>
      <c r="J9" s="206"/>
      <c r="K9" s="206"/>
      <c r="L9" s="206"/>
      <c r="M9" s="206"/>
      <c r="N9" s="207"/>
      <c r="O9" s="35"/>
    </row>
    <row r="10" spans="1:17">
      <c r="A10" s="65"/>
      <c r="B10" s="16"/>
      <c r="C10" s="17"/>
      <c r="D10" s="18" t="s">
        <v>50</v>
      </c>
      <c r="E10" s="246" t="s">
        <v>49</v>
      </c>
      <c r="F10" s="247"/>
      <c r="G10" s="247"/>
      <c r="H10" s="248"/>
      <c r="I10" s="205" t="e">
        <f>#REF!</f>
        <v>#REF!</v>
      </c>
      <c r="J10" s="206"/>
      <c r="K10" s="206"/>
      <c r="L10" s="206"/>
      <c r="M10" s="206"/>
      <c r="N10" s="207"/>
      <c r="O10" s="48"/>
    </row>
    <row r="11" spans="1:17">
      <c r="A11" s="65"/>
      <c r="B11" s="16"/>
      <c r="C11" s="17"/>
      <c r="D11" s="18" t="s">
        <v>51</v>
      </c>
      <c r="E11" s="246" t="s">
        <v>49</v>
      </c>
      <c r="F11" s="247"/>
      <c r="G11" s="247"/>
      <c r="H11" s="248"/>
      <c r="I11" s="205" t="e">
        <f>#REF!</f>
        <v>#REF!</v>
      </c>
      <c r="J11" s="206"/>
      <c r="K11" s="206"/>
      <c r="L11" s="206"/>
      <c r="M11" s="206"/>
      <c r="N11" s="207"/>
      <c r="O11" s="48"/>
    </row>
    <row r="12" spans="1:17">
      <c r="A12" s="65"/>
      <c r="B12" s="16"/>
      <c r="C12" s="17"/>
      <c r="D12" s="18"/>
      <c r="E12" s="246"/>
      <c r="F12" s="247"/>
      <c r="G12" s="247"/>
      <c r="H12" s="248"/>
      <c r="I12" s="205"/>
      <c r="J12" s="206"/>
      <c r="K12" s="206"/>
      <c r="L12" s="206"/>
      <c r="M12" s="206"/>
      <c r="N12" s="207"/>
      <c r="O12" s="48"/>
    </row>
    <row r="13" spans="1:17">
      <c r="A13" s="65"/>
      <c r="B13" s="16"/>
      <c r="C13" s="17"/>
      <c r="D13" s="18"/>
      <c r="E13" s="246"/>
      <c r="F13" s="247"/>
      <c r="G13" s="247"/>
      <c r="H13" s="248"/>
      <c r="I13" s="205"/>
      <c r="J13" s="206"/>
      <c r="K13" s="206"/>
      <c r="L13" s="206"/>
      <c r="M13" s="206"/>
      <c r="N13" s="207"/>
      <c r="O13" s="48"/>
    </row>
    <row r="14" spans="1:17">
      <c r="A14" s="65"/>
      <c r="B14" s="16"/>
      <c r="C14" s="17"/>
      <c r="D14" s="18"/>
      <c r="E14" s="246"/>
      <c r="F14" s="247"/>
      <c r="G14" s="247"/>
      <c r="H14" s="248"/>
      <c r="I14" s="205"/>
      <c r="J14" s="206"/>
      <c r="K14" s="206"/>
      <c r="L14" s="206"/>
      <c r="M14" s="206"/>
      <c r="N14" s="207"/>
      <c r="O14" s="48"/>
    </row>
    <row r="15" spans="1:17">
      <c r="A15" s="65"/>
      <c r="B15" s="16"/>
      <c r="C15" s="17"/>
      <c r="D15" s="18"/>
      <c r="E15" s="246"/>
      <c r="F15" s="247"/>
      <c r="G15" s="247"/>
      <c r="H15" s="248"/>
      <c r="I15" s="205"/>
      <c r="J15" s="206"/>
      <c r="K15" s="206"/>
      <c r="L15" s="206"/>
      <c r="M15" s="206"/>
      <c r="N15" s="207"/>
      <c r="O15" s="48"/>
    </row>
    <row r="16" spans="1:17">
      <c r="A16" s="65"/>
      <c r="B16" s="16"/>
      <c r="C16" s="17"/>
      <c r="D16" s="18"/>
      <c r="E16" s="246"/>
      <c r="F16" s="247"/>
      <c r="G16" s="247"/>
      <c r="H16" s="248"/>
      <c r="I16" s="205"/>
      <c r="J16" s="206"/>
      <c r="K16" s="206"/>
      <c r="L16" s="206"/>
      <c r="M16" s="206"/>
      <c r="N16" s="207"/>
      <c r="O16" s="48"/>
    </row>
    <row r="17" spans="1:15">
      <c r="A17" s="65"/>
      <c r="B17" s="16"/>
      <c r="C17" s="17"/>
      <c r="D17" s="18"/>
      <c r="E17" s="246"/>
      <c r="F17" s="247"/>
      <c r="G17" s="247"/>
      <c r="H17" s="248"/>
      <c r="I17" s="205"/>
      <c r="J17" s="206"/>
      <c r="K17" s="206"/>
      <c r="L17" s="206"/>
      <c r="M17" s="206"/>
      <c r="N17" s="207"/>
      <c r="O17" s="48"/>
    </row>
    <row r="18" spans="1:15">
      <c r="A18" s="65"/>
      <c r="B18" s="16"/>
      <c r="C18" s="17"/>
      <c r="D18" s="18"/>
      <c r="E18" s="246"/>
      <c r="F18" s="247"/>
      <c r="G18" s="247"/>
      <c r="H18" s="248"/>
      <c r="I18" s="205"/>
      <c r="J18" s="206"/>
      <c r="K18" s="206"/>
      <c r="L18" s="206"/>
      <c r="M18" s="206"/>
      <c r="N18" s="207"/>
      <c r="O18" s="48"/>
    </row>
    <row r="19" spans="1:15">
      <c r="A19" s="65"/>
      <c r="B19" s="16"/>
      <c r="C19" s="17"/>
      <c r="D19" s="18"/>
      <c r="E19" s="246"/>
      <c r="F19" s="247"/>
      <c r="G19" s="247"/>
      <c r="H19" s="248"/>
      <c r="I19" s="205"/>
      <c r="J19" s="206"/>
      <c r="K19" s="206"/>
      <c r="L19" s="206"/>
      <c r="M19" s="206"/>
      <c r="N19" s="207"/>
      <c r="O19" s="48"/>
    </row>
    <row r="20" spans="1:15">
      <c r="A20" s="65"/>
      <c r="B20" s="16"/>
      <c r="C20" s="17"/>
      <c r="D20" s="18" t="str">
        <f>IF($P20="","",VLOOKUP($P20,入力例!$A:$C,2,0))</f>
        <v/>
      </c>
      <c r="E20" s="246" t="str">
        <f>IF($D20="","","売掛金")</f>
        <v/>
      </c>
      <c r="F20" s="247"/>
      <c r="G20" s="247"/>
      <c r="H20" s="248"/>
      <c r="I20" s="205" t="str">
        <f>IF($P20="","",HLOOKUP($P20,#REF!,46,0))</f>
        <v/>
      </c>
      <c r="J20" s="206"/>
      <c r="K20" s="206"/>
      <c r="L20" s="206"/>
      <c r="M20" s="206"/>
      <c r="N20" s="207"/>
      <c r="O20" s="48"/>
    </row>
    <row r="21" spans="1:15">
      <c r="A21" s="65"/>
      <c r="B21" s="16"/>
      <c r="C21" s="17"/>
      <c r="D21" s="18"/>
      <c r="E21" s="246"/>
      <c r="F21" s="247"/>
      <c r="G21" s="247"/>
      <c r="H21" s="248"/>
      <c r="I21" s="205"/>
      <c r="J21" s="206"/>
      <c r="K21" s="206"/>
      <c r="L21" s="206"/>
      <c r="M21" s="206"/>
      <c r="N21" s="207"/>
      <c r="O21" s="48"/>
    </row>
    <row r="22" spans="1:15">
      <c r="A22" s="65"/>
      <c r="B22" s="16"/>
      <c r="C22" s="17"/>
      <c r="D22" s="18"/>
      <c r="E22" s="246"/>
      <c r="F22" s="247"/>
      <c r="G22" s="247"/>
      <c r="H22" s="248"/>
      <c r="I22" s="205"/>
      <c r="J22" s="206"/>
      <c r="K22" s="206"/>
      <c r="L22" s="206"/>
      <c r="M22" s="206"/>
      <c r="N22" s="207"/>
      <c r="O22" s="48"/>
    </row>
    <row r="23" spans="1:15">
      <c r="A23" s="65"/>
      <c r="B23" s="16"/>
      <c r="C23" s="17"/>
      <c r="D23" s="18"/>
      <c r="E23" s="246"/>
      <c r="F23" s="247"/>
      <c r="G23" s="247"/>
      <c r="H23" s="248"/>
      <c r="I23" s="205"/>
      <c r="J23" s="206"/>
      <c r="K23" s="206"/>
      <c r="L23" s="206"/>
      <c r="M23" s="206"/>
      <c r="N23" s="207"/>
      <c r="O23" s="48"/>
    </row>
    <row r="24" spans="1:15">
      <c r="A24" s="65"/>
      <c r="B24" s="16"/>
      <c r="C24" s="17"/>
      <c r="D24" s="18"/>
      <c r="E24" s="246"/>
      <c r="F24" s="247"/>
      <c r="G24" s="247"/>
      <c r="H24" s="248"/>
      <c r="I24" s="205"/>
      <c r="J24" s="206"/>
      <c r="K24" s="206"/>
      <c r="L24" s="206"/>
      <c r="M24" s="206"/>
      <c r="N24" s="207"/>
      <c r="O24" s="48"/>
    </row>
    <row r="25" spans="1:15">
      <c r="A25" s="65"/>
      <c r="B25" s="16"/>
      <c r="C25" s="17"/>
      <c r="D25" s="18"/>
      <c r="E25" s="246"/>
      <c r="F25" s="247"/>
      <c r="G25" s="247"/>
      <c r="H25" s="248"/>
      <c r="I25" s="205"/>
      <c r="J25" s="206"/>
      <c r="K25" s="206"/>
      <c r="L25" s="206"/>
      <c r="M25" s="206"/>
      <c r="N25" s="207"/>
      <c r="O25" s="48"/>
    </row>
    <row r="26" spans="1:15">
      <c r="A26" s="65"/>
      <c r="B26" s="16"/>
      <c r="C26" s="17"/>
      <c r="D26" s="18"/>
      <c r="E26" s="246"/>
      <c r="F26" s="247"/>
      <c r="G26" s="247"/>
      <c r="H26" s="248"/>
      <c r="I26" s="205"/>
      <c r="J26" s="206"/>
      <c r="K26" s="206"/>
      <c r="L26" s="206"/>
      <c r="M26" s="206"/>
      <c r="N26" s="207"/>
      <c r="O26" s="48"/>
    </row>
    <row r="27" spans="1:15">
      <c r="A27" s="65"/>
      <c r="B27" s="16"/>
      <c r="C27" s="17"/>
      <c r="D27" s="18"/>
      <c r="E27" s="246"/>
      <c r="F27" s="247"/>
      <c r="G27" s="247"/>
      <c r="H27" s="248"/>
      <c r="I27" s="205"/>
      <c r="J27" s="206"/>
      <c r="K27" s="206"/>
      <c r="L27" s="206"/>
      <c r="M27" s="206"/>
      <c r="N27" s="207"/>
      <c r="O27" s="48"/>
    </row>
    <row r="28" spans="1:15">
      <c r="A28" s="65"/>
      <c r="B28" s="16"/>
      <c r="C28" s="17"/>
      <c r="D28" s="18"/>
      <c r="E28" s="246"/>
      <c r="F28" s="247"/>
      <c r="G28" s="247"/>
      <c r="H28" s="248"/>
      <c r="I28" s="205"/>
      <c r="J28" s="206"/>
      <c r="K28" s="206"/>
      <c r="L28" s="206"/>
      <c r="M28" s="206"/>
      <c r="N28" s="207"/>
      <c r="O28" s="48"/>
    </row>
    <row r="29" spans="1:15">
      <c r="A29" s="65"/>
      <c r="B29" s="16"/>
      <c r="C29" s="18"/>
      <c r="D29" s="18"/>
      <c r="E29" s="246"/>
      <c r="F29" s="247"/>
      <c r="G29" s="247"/>
      <c r="H29" s="248"/>
      <c r="I29" s="205"/>
      <c r="J29" s="206"/>
      <c r="K29" s="206"/>
      <c r="L29" s="206"/>
      <c r="M29" s="206"/>
      <c r="N29" s="207"/>
      <c r="O29" s="48"/>
    </row>
    <row r="30" spans="1:15">
      <c r="A30" s="65"/>
      <c r="B30" s="16"/>
      <c r="C30" s="18"/>
      <c r="D30" s="18"/>
      <c r="E30" s="246"/>
      <c r="F30" s="247"/>
      <c r="G30" s="247"/>
      <c r="H30" s="248"/>
      <c r="I30" s="205"/>
      <c r="J30" s="206"/>
      <c r="K30" s="206"/>
      <c r="L30" s="206"/>
      <c r="M30" s="206"/>
      <c r="N30" s="207"/>
      <c r="O30" s="48"/>
    </row>
    <row r="31" spans="1:15">
      <c r="A31" s="65"/>
      <c r="B31" s="16"/>
      <c r="C31" s="18"/>
      <c r="D31" s="18"/>
      <c r="E31" s="246"/>
      <c r="F31" s="247"/>
      <c r="G31" s="247"/>
      <c r="H31" s="248"/>
      <c r="I31" s="205"/>
      <c r="J31" s="206"/>
      <c r="K31" s="206"/>
      <c r="L31" s="206"/>
      <c r="M31" s="206"/>
      <c r="N31" s="207"/>
      <c r="O31" s="48"/>
    </row>
    <row r="32" spans="1:15">
      <c r="A32" s="66"/>
      <c r="B32" s="19"/>
      <c r="C32" s="20"/>
      <c r="D32" s="20"/>
      <c r="E32" s="246"/>
      <c r="F32" s="247"/>
      <c r="G32" s="247"/>
      <c r="H32" s="248"/>
      <c r="I32" s="254"/>
      <c r="J32" s="255"/>
      <c r="K32" s="255"/>
      <c r="L32" s="255"/>
      <c r="M32" s="255"/>
      <c r="N32" s="256"/>
      <c r="O32" s="50"/>
    </row>
    <row r="33" spans="1:16">
      <c r="A33" s="40"/>
      <c r="B33" s="41" t="e">
        <f>SUM(B6:B32)</f>
        <v>#REF!</v>
      </c>
      <c r="C33" s="214" t="s">
        <v>56</v>
      </c>
      <c r="D33" s="215"/>
      <c r="E33" s="215"/>
      <c r="F33" s="215"/>
      <c r="G33" s="215"/>
      <c r="H33" s="219"/>
      <c r="I33" s="229" t="e">
        <f>SUM(I6:M32)</f>
        <v>#REF!</v>
      </c>
      <c r="J33" s="230"/>
      <c r="K33" s="230"/>
      <c r="L33" s="230"/>
      <c r="M33" s="230"/>
      <c r="N33" s="230"/>
      <c r="O33" s="51"/>
      <c r="P33" s="72" t="e">
        <f>I33-B33</f>
        <v>#REF!</v>
      </c>
    </row>
    <row r="34" spans="1:16">
      <c r="B34" s="9"/>
      <c r="C34" s="10"/>
      <c r="D34" s="10"/>
      <c r="E34" s="10"/>
      <c r="F34" s="10"/>
      <c r="G34" s="10"/>
      <c r="H34" s="10"/>
      <c r="I34" s="228"/>
      <c r="J34" s="228"/>
      <c r="K34" s="228"/>
      <c r="L34" s="228"/>
      <c r="M34" s="228"/>
      <c r="N34" s="42"/>
      <c r="O34" s="42"/>
    </row>
    <row r="35" spans="1:16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6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6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6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</sheetData>
  <mergeCells count="62">
    <mergeCell ref="E8:H8"/>
    <mergeCell ref="E9:H9"/>
    <mergeCell ref="E10:H10"/>
    <mergeCell ref="I8:N8"/>
    <mergeCell ref="I9:N9"/>
    <mergeCell ref="I10:N10"/>
    <mergeCell ref="G3:H3"/>
    <mergeCell ref="A1:B1"/>
    <mergeCell ref="E7:H7"/>
    <mergeCell ref="B4:C4"/>
    <mergeCell ref="E5:H5"/>
    <mergeCell ref="E6:H6"/>
    <mergeCell ref="E13:H13"/>
    <mergeCell ref="I11:N11"/>
    <mergeCell ref="I12:N12"/>
    <mergeCell ref="I13:N13"/>
    <mergeCell ref="E15:H15"/>
    <mergeCell ref="E14:H14"/>
    <mergeCell ref="I14:N14"/>
    <mergeCell ref="E11:H11"/>
    <mergeCell ref="E12:H12"/>
    <mergeCell ref="E16:H16"/>
    <mergeCell ref="E18:H18"/>
    <mergeCell ref="E17:H17"/>
    <mergeCell ref="I15:N15"/>
    <mergeCell ref="I16:N16"/>
    <mergeCell ref="I17:N17"/>
    <mergeCell ref="I18:N18"/>
    <mergeCell ref="I27:N27"/>
    <mergeCell ref="I28:N28"/>
    <mergeCell ref="E19:H19"/>
    <mergeCell ref="E20:H20"/>
    <mergeCell ref="E25:H25"/>
    <mergeCell ref="E24:H24"/>
    <mergeCell ref="E21:H21"/>
    <mergeCell ref="E22:H22"/>
    <mergeCell ref="E23:H23"/>
    <mergeCell ref="I19:N19"/>
    <mergeCell ref="I20:N20"/>
    <mergeCell ref="I25:N25"/>
    <mergeCell ref="E26:H26"/>
    <mergeCell ref="E27:H27"/>
    <mergeCell ref="E28:H28"/>
    <mergeCell ref="I26:N26"/>
    <mergeCell ref="E32:H32"/>
    <mergeCell ref="C33:H33"/>
    <mergeCell ref="I34:M34"/>
    <mergeCell ref="I32:N32"/>
    <mergeCell ref="I33:N33"/>
    <mergeCell ref="E29:H29"/>
    <mergeCell ref="E30:H30"/>
    <mergeCell ref="E31:H31"/>
    <mergeCell ref="I29:N29"/>
    <mergeCell ref="I30:N30"/>
    <mergeCell ref="I31:N31"/>
    <mergeCell ref="I5:N5"/>
    <mergeCell ref="I21:N21"/>
    <mergeCell ref="I22:N22"/>
    <mergeCell ref="I23:N23"/>
    <mergeCell ref="I24:N24"/>
    <mergeCell ref="I6:N6"/>
    <mergeCell ref="I7:N7"/>
  </mergeCells>
  <phoneticPr fontId="18"/>
  <pageMargins left="0.51181102362204722" right="0" top="0.74803149606299213" bottom="0.35433070866141736" header="0.31496062992125984" footer="0.31496062992125984"/>
  <pageSetup paperSize="1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5B686-BE15-4C91-B57C-651681179E3B}">
  <sheetPr codeName="Sheet14">
    <tabColor rgb="FF00B0F0"/>
  </sheetPr>
  <dimension ref="A1:P38"/>
  <sheetViews>
    <sheetView zoomScale="85" zoomScaleNormal="85" workbookViewId="0">
      <selection activeCell="D7" sqref="D7"/>
    </sheetView>
  </sheetViews>
  <sheetFormatPr defaultRowHeight="18.75"/>
  <cols>
    <col min="1" max="1" width="3.625" customWidth="1"/>
    <col min="2" max="2" width="12.625" customWidth="1"/>
    <col min="3" max="3" width="8.625" customWidth="1"/>
    <col min="4" max="4" width="20.625" customWidth="1"/>
    <col min="5" max="14" width="2.625" customWidth="1"/>
    <col min="15" max="15" width="3.625" customWidth="1"/>
    <col min="16" max="16" width="9" style="30"/>
  </cols>
  <sheetData>
    <row r="1" spans="1:16" ht="24">
      <c r="A1" s="208" t="s">
        <v>34</v>
      </c>
      <c r="B1" s="208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12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</row>
    <row r="3" spans="1:16" ht="39.950000000000003" customHeight="1">
      <c r="B3" s="5"/>
      <c r="C3" s="5"/>
      <c r="D3" s="5"/>
      <c r="E3" s="5"/>
      <c r="F3" s="56" t="s">
        <v>78</v>
      </c>
      <c r="G3" s="209"/>
      <c r="H3" s="210"/>
      <c r="I3" s="54"/>
      <c r="J3" s="209"/>
      <c r="K3" s="210"/>
      <c r="L3" s="55" t="s">
        <v>35</v>
      </c>
      <c r="M3" s="57"/>
      <c r="N3" s="58"/>
      <c r="O3" s="63"/>
    </row>
    <row r="4" spans="1:16">
      <c r="B4" s="221" t="e">
        <f>入力例!#REF!</f>
        <v>#REF!</v>
      </c>
      <c r="C4" s="22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>
      <c r="A5" s="40"/>
      <c r="B5" s="23" t="s">
        <v>36</v>
      </c>
      <c r="C5" s="24" t="s">
        <v>37</v>
      </c>
      <c r="D5" s="6" t="s">
        <v>38</v>
      </c>
      <c r="E5" s="222" t="s">
        <v>39</v>
      </c>
      <c r="F5" s="223"/>
      <c r="G5" s="223"/>
      <c r="H5" s="224"/>
      <c r="I5" s="214" t="s">
        <v>36</v>
      </c>
      <c r="J5" s="215"/>
      <c r="K5" s="215"/>
      <c r="L5" s="215"/>
      <c r="M5" s="215"/>
      <c r="N5" s="215"/>
      <c r="O5" s="22"/>
    </row>
    <row r="6" spans="1:16">
      <c r="A6" s="64"/>
      <c r="B6" s="12" t="e">
        <f>SUM(#REF!)</f>
        <v>#REF!</v>
      </c>
      <c r="C6" s="43" t="s">
        <v>30</v>
      </c>
      <c r="D6" s="32" t="e">
        <f>VLOOKUP($P6,入力例!$A:$C,2,0)&amp;  TEXT(#REF!,"含む 0名") &amp; "　（" &amp; TEXT(入力例!#REF!,"m月分") &amp; "）"</f>
        <v>#N/A</v>
      </c>
      <c r="E6" s="225" t="s">
        <v>41</v>
      </c>
      <c r="F6" s="226"/>
      <c r="G6" s="226"/>
      <c r="H6" s="227"/>
      <c r="I6" s="216" t="e">
        <f>#REF!</f>
        <v>#REF!</v>
      </c>
      <c r="J6" s="217"/>
      <c r="K6" s="217"/>
      <c r="L6" s="217"/>
      <c r="M6" s="217"/>
      <c r="N6" s="218"/>
      <c r="O6" s="59"/>
      <c r="P6" s="4" t="s">
        <v>59</v>
      </c>
    </row>
    <row r="7" spans="1:16">
      <c r="A7" s="65"/>
      <c r="B7" s="16" t="e">
        <f>#REF!</f>
        <v>#REF!</v>
      </c>
      <c r="C7" s="43" t="s">
        <v>25</v>
      </c>
      <c r="D7" s="18" t="s">
        <v>44</v>
      </c>
      <c r="E7" s="257"/>
      <c r="F7" s="258"/>
      <c r="G7" s="258"/>
      <c r="H7" s="259"/>
      <c r="I7" s="271"/>
      <c r="J7" s="272"/>
      <c r="K7" s="272"/>
      <c r="L7" s="272"/>
      <c r="M7" s="272"/>
      <c r="N7" s="273"/>
      <c r="O7" s="60"/>
      <c r="P7" s="28"/>
    </row>
    <row r="8" spans="1:16">
      <c r="A8" s="65"/>
      <c r="B8" s="16"/>
      <c r="C8" s="43"/>
      <c r="D8" s="18" t="s">
        <v>45</v>
      </c>
      <c r="E8" s="257" t="s">
        <v>25</v>
      </c>
      <c r="F8" s="258"/>
      <c r="G8" s="258"/>
      <c r="H8" s="259"/>
      <c r="I8" s="205" t="e">
        <f>#REF!</f>
        <v>#REF!</v>
      </c>
      <c r="J8" s="206"/>
      <c r="K8" s="206"/>
      <c r="L8" s="206"/>
      <c r="M8" s="206"/>
      <c r="N8" s="207"/>
      <c r="O8" s="59"/>
      <c r="P8" s="28"/>
    </row>
    <row r="9" spans="1:16">
      <c r="A9" s="65"/>
      <c r="B9" s="16"/>
      <c r="C9" s="43"/>
      <c r="D9" s="18" t="s">
        <v>47</v>
      </c>
      <c r="E9" s="257" t="s">
        <v>25</v>
      </c>
      <c r="F9" s="258"/>
      <c r="G9" s="258"/>
      <c r="H9" s="259"/>
      <c r="I9" s="205" t="e">
        <f>SUM(#REF!,#REF!)</f>
        <v>#REF!</v>
      </c>
      <c r="J9" s="206"/>
      <c r="K9" s="206"/>
      <c r="L9" s="206"/>
      <c r="M9" s="206"/>
      <c r="N9" s="207"/>
      <c r="O9" s="59"/>
      <c r="P9" s="28"/>
    </row>
    <row r="10" spans="1:16">
      <c r="A10" s="65"/>
      <c r="B10" s="16" t="e">
        <f>IF(#REF!&lt;0,#REF!*-1,"")</f>
        <v>#REF!</v>
      </c>
      <c r="C10" s="43" t="e">
        <f>IF(#REF!&lt;0,"預り金","")</f>
        <v>#REF!</v>
      </c>
      <c r="D10" s="18" t="s">
        <v>72</v>
      </c>
      <c r="E10" s="257" t="e">
        <f>IF(#REF!&gt;=0,"預り金","")</f>
        <v>#REF!</v>
      </c>
      <c r="F10" s="258"/>
      <c r="G10" s="258"/>
      <c r="H10" s="259"/>
      <c r="I10" s="205" t="e">
        <f>IF(#REF!&gt;=0,#REF!,"")</f>
        <v>#REF!</v>
      </c>
      <c r="J10" s="206"/>
      <c r="K10" s="206"/>
      <c r="L10" s="206"/>
      <c r="M10" s="206"/>
      <c r="N10" s="207"/>
      <c r="O10" s="59"/>
      <c r="P10" s="28"/>
    </row>
    <row r="11" spans="1:16">
      <c r="A11" s="65"/>
      <c r="B11" s="16"/>
      <c r="C11" s="43"/>
      <c r="D11" s="18" t="s">
        <v>50</v>
      </c>
      <c r="E11" s="257" t="s">
        <v>49</v>
      </c>
      <c r="F11" s="258"/>
      <c r="G11" s="258"/>
      <c r="H11" s="259"/>
      <c r="I11" s="260" t="e">
        <f>#REF!</f>
        <v>#REF!</v>
      </c>
      <c r="J11" s="261"/>
      <c r="K11" s="261"/>
      <c r="L11" s="261"/>
      <c r="M11" s="261"/>
      <c r="N11" s="262"/>
      <c r="O11" s="61"/>
      <c r="P11" s="28"/>
    </row>
    <row r="12" spans="1:16">
      <c r="A12" s="65"/>
      <c r="B12" s="16"/>
      <c r="C12" s="43"/>
      <c r="D12" s="18" t="s">
        <v>51</v>
      </c>
      <c r="E12" s="257" t="s">
        <v>49</v>
      </c>
      <c r="F12" s="258"/>
      <c r="G12" s="258"/>
      <c r="H12" s="259"/>
      <c r="I12" s="260" t="e">
        <f>#REF!</f>
        <v>#REF!</v>
      </c>
      <c r="J12" s="261"/>
      <c r="K12" s="261"/>
      <c r="L12" s="261"/>
      <c r="M12" s="261"/>
      <c r="N12" s="262"/>
      <c r="O12" s="61"/>
      <c r="P12" s="28"/>
    </row>
    <row r="13" spans="1:16">
      <c r="A13" s="65"/>
      <c r="B13" s="16"/>
      <c r="C13" s="43"/>
      <c r="D13" s="18" t="s">
        <v>63</v>
      </c>
      <c r="E13" s="257" t="s">
        <v>49</v>
      </c>
      <c r="F13" s="258"/>
      <c r="G13" s="258"/>
      <c r="H13" s="259"/>
      <c r="I13" s="260" t="e">
        <f>#REF!</f>
        <v>#REF!</v>
      </c>
      <c r="J13" s="261"/>
      <c r="K13" s="261"/>
      <c r="L13" s="261"/>
      <c r="M13" s="261"/>
      <c r="N13" s="262"/>
      <c r="O13" s="61"/>
      <c r="P13" s="28"/>
    </row>
    <row r="14" spans="1:16">
      <c r="A14" s="65"/>
      <c r="B14" s="16"/>
      <c r="C14" s="43"/>
      <c r="D14" s="18" t="e">
        <f>VLOOKUP($P14,入力例!$A:$C,2,0)</f>
        <v>#N/A</v>
      </c>
      <c r="E14" s="257" t="s">
        <v>61</v>
      </c>
      <c r="F14" s="258"/>
      <c r="G14" s="258"/>
      <c r="H14" s="259"/>
      <c r="I14" s="260" t="e">
        <f>VLOOKUP($P14,入力例!$A:$C,236,0)</f>
        <v>#N/A</v>
      </c>
      <c r="J14" s="261"/>
      <c r="K14" s="261"/>
      <c r="L14" s="261"/>
      <c r="M14" s="261"/>
      <c r="N14" s="262"/>
      <c r="O14" s="61"/>
      <c r="P14" s="29" t="s">
        <v>60</v>
      </c>
    </row>
    <row r="15" spans="1:16">
      <c r="A15" s="65"/>
      <c r="B15" s="16"/>
      <c r="C15" s="43"/>
      <c r="D15" s="18" t="e">
        <f>VLOOKUP($P15,入力例!$A:$C,2,0)</f>
        <v>#N/A</v>
      </c>
      <c r="E15" s="257" t="s">
        <v>62</v>
      </c>
      <c r="F15" s="258"/>
      <c r="G15" s="258"/>
      <c r="H15" s="259"/>
      <c r="I15" s="260" t="e">
        <f>VLOOKUP($P15,入力例!$A:$C,237,0)</f>
        <v>#N/A</v>
      </c>
      <c r="J15" s="261"/>
      <c r="K15" s="261"/>
      <c r="L15" s="261"/>
      <c r="M15" s="261"/>
      <c r="N15" s="262"/>
      <c r="O15" s="61"/>
      <c r="P15" s="29" t="s">
        <v>60</v>
      </c>
    </row>
    <row r="16" spans="1:16">
      <c r="A16" s="65"/>
      <c r="B16" s="16"/>
      <c r="C16" s="43"/>
      <c r="D16" s="18" t="e">
        <f>VLOOKUP($P16,入力例!$A:$C,2,0)&amp;"　家賃"</f>
        <v>#N/A</v>
      </c>
      <c r="E16" s="257" t="s">
        <v>101</v>
      </c>
      <c r="F16" s="258"/>
      <c r="G16" s="258"/>
      <c r="H16" s="259"/>
      <c r="I16" s="260" t="e">
        <f>VLOOKUP($P16,入力例!$A:$C,240,0)</f>
        <v>#N/A</v>
      </c>
      <c r="J16" s="261"/>
      <c r="K16" s="261"/>
      <c r="L16" s="261"/>
      <c r="M16" s="261"/>
      <c r="N16" s="262"/>
      <c r="O16" s="61"/>
      <c r="P16" s="28" t="s">
        <v>120</v>
      </c>
    </row>
    <row r="17" spans="1:16" ht="18.75" customHeight="1">
      <c r="A17" s="65"/>
      <c r="B17" s="16"/>
      <c r="C17" s="43"/>
      <c r="D17" s="32"/>
      <c r="E17" s="257"/>
      <c r="F17" s="258"/>
      <c r="G17" s="258"/>
      <c r="H17" s="259"/>
      <c r="I17" s="260"/>
      <c r="J17" s="261"/>
      <c r="K17" s="261"/>
      <c r="L17" s="261"/>
      <c r="M17" s="261"/>
      <c r="N17" s="262"/>
      <c r="O17" s="61"/>
      <c r="P17" s="29"/>
    </row>
    <row r="18" spans="1:16" ht="18.75" customHeight="1">
      <c r="A18" s="65"/>
      <c r="B18" s="16"/>
      <c r="C18" s="43"/>
      <c r="D18" s="32"/>
      <c r="E18" s="257"/>
      <c r="F18" s="258"/>
      <c r="G18" s="258"/>
      <c r="H18" s="259"/>
      <c r="I18" s="260"/>
      <c r="J18" s="261"/>
      <c r="K18" s="261"/>
      <c r="L18" s="261"/>
      <c r="M18" s="261"/>
      <c r="N18" s="262"/>
      <c r="O18" s="61"/>
      <c r="P18" s="29"/>
    </row>
    <row r="19" spans="1:16">
      <c r="A19" s="65"/>
      <c r="B19" s="16"/>
      <c r="C19" s="43"/>
      <c r="D19" s="18"/>
      <c r="E19" s="257"/>
      <c r="F19" s="258"/>
      <c r="G19" s="258"/>
      <c r="H19" s="259"/>
      <c r="I19" s="260"/>
      <c r="J19" s="261"/>
      <c r="K19" s="261"/>
      <c r="L19" s="261"/>
      <c r="M19" s="261"/>
      <c r="N19" s="262"/>
      <c r="O19" s="61"/>
      <c r="P19" s="28"/>
    </row>
    <row r="20" spans="1:16">
      <c r="A20" s="65"/>
      <c r="B20" s="16"/>
      <c r="C20" s="43"/>
      <c r="D20" s="18" t="str">
        <f>IF($P20="","",VLOOKUP($P20,入力例!$A:$C,2,0))</f>
        <v/>
      </c>
      <c r="E20" s="257" t="str">
        <f>IF($D20="","","売掛金")</f>
        <v/>
      </c>
      <c r="F20" s="258"/>
      <c r="G20" s="258"/>
      <c r="H20" s="259"/>
      <c r="I20" s="260" t="str">
        <f>IF($P20="","",HLOOKUP($P20,#REF!,46,0))</f>
        <v/>
      </c>
      <c r="J20" s="261"/>
      <c r="K20" s="261"/>
      <c r="L20" s="261"/>
      <c r="M20" s="261"/>
      <c r="N20" s="262"/>
      <c r="O20" s="61"/>
      <c r="P20" s="28"/>
    </row>
    <row r="21" spans="1:16">
      <c r="A21" s="65"/>
      <c r="B21" s="16"/>
      <c r="C21" s="43"/>
      <c r="D21" s="18"/>
      <c r="E21" s="257"/>
      <c r="F21" s="258"/>
      <c r="G21" s="258"/>
      <c r="H21" s="259"/>
      <c r="I21" s="260"/>
      <c r="J21" s="261"/>
      <c r="K21" s="261"/>
      <c r="L21" s="261"/>
      <c r="M21" s="261"/>
      <c r="N21" s="262"/>
      <c r="O21" s="61"/>
    </row>
    <row r="22" spans="1:16">
      <c r="A22" s="65"/>
      <c r="B22" s="16"/>
      <c r="C22" s="43"/>
      <c r="D22" s="18"/>
      <c r="E22" s="257"/>
      <c r="F22" s="258"/>
      <c r="G22" s="258"/>
      <c r="H22" s="259"/>
      <c r="I22" s="260"/>
      <c r="J22" s="261"/>
      <c r="K22" s="261"/>
      <c r="L22" s="261"/>
      <c r="M22" s="261"/>
      <c r="N22" s="262"/>
      <c r="O22" s="61"/>
    </row>
    <row r="23" spans="1:16">
      <c r="A23" s="65"/>
      <c r="B23" s="16"/>
      <c r="C23" s="43"/>
      <c r="D23" s="18"/>
      <c r="E23" s="257"/>
      <c r="F23" s="258"/>
      <c r="G23" s="258"/>
      <c r="H23" s="259"/>
      <c r="I23" s="260"/>
      <c r="J23" s="261"/>
      <c r="K23" s="261"/>
      <c r="L23" s="261"/>
      <c r="M23" s="261"/>
      <c r="N23" s="262"/>
      <c r="O23" s="61"/>
    </row>
    <row r="24" spans="1:16">
      <c r="A24" s="65"/>
      <c r="B24" s="16"/>
      <c r="C24" s="43"/>
      <c r="D24" s="18"/>
      <c r="E24" s="257"/>
      <c r="F24" s="258"/>
      <c r="G24" s="258"/>
      <c r="H24" s="259"/>
      <c r="I24" s="260"/>
      <c r="J24" s="261"/>
      <c r="K24" s="261"/>
      <c r="L24" s="261"/>
      <c r="M24" s="261"/>
      <c r="N24" s="262"/>
      <c r="O24" s="61"/>
    </row>
    <row r="25" spans="1:16">
      <c r="A25" s="65"/>
      <c r="B25" s="16"/>
      <c r="C25" s="43"/>
      <c r="D25" s="18"/>
      <c r="E25" s="257"/>
      <c r="F25" s="258"/>
      <c r="G25" s="258"/>
      <c r="H25" s="259"/>
      <c r="I25" s="260"/>
      <c r="J25" s="261"/>
      <c r="K25" s="261"/>
      <c r="L25" s="261"/>
      <c r="M25" s="261"/>
      <c r="N25" s="262"/>
      <c r="O25" s="61"/>
    </row>
    <row r="26" spans="1:16">
      <c r="A26" s="65"/>
      <c r="B26" s="16"/>
      <c r="C26" s="43"/>
      <c r="D26" s="18"/>
      <c r="E26" s="257"/>
      <c r="F26" s="258"/>
      <c r="G26" s="258"/>
      <c r="H26" s="259"/>
      <c r="I26" s="260"/>
      <c r="J26" s="261"/>
      <c r="K26" s="261"/>
      <c r="L26" s="261"/>
      <c r="M26" s="261"/>
      <c r="N26" s="262"/>
      <c r="O26" s="61"/>
    </row>
    <row r="27" spans="1:16">
      <c r="A27" s="65"/>
      <c r="B27" s="16"/>
      <c r="C27" s="43"/>
      <c r="D27" s="18"/>
      <c r="E27" s="257"/>
      <c r="F27" s="258"/>
      <c r="G27" s="258"/>
      <c r="H27" s="259"/>
      <c r="I27" s="260"/>
      <c r="J27" s="261"/>
      <c r="K27" s="261"/>
      <c r="L27" s="261"/>
      <c r="M27" s="261"/>
      <c r="N27" s="262"/>
      <c r="O27" s="61"/>
    </row>
    <row r="28" spans="1:16">
      <c r="A28" s="65"/>
      <c r="B28" s="16"/>
      <c r="C28" s="43"/>
      <c r="D28" s="18"/>
      <c r="E28" s="257"/>
      <c r="F28" s="258"/>
      <c r="G28" s="258"/>
      <c r="H28" s="259"/>
      <c r="I28" s="260"/>
      <c r="J28" s="261"/>
      <c r="K28" s="261"/>
      <c r="L28" s="261"/>
      <c r="M28" s="261"/>
      <c r="N28" s="262"/>
      <c r="O28" s="61"/>
    </row>
    <row r="29" spans="1:16">
      <c r="A29" s="65"/>
      <c r="B29" s="16"/>
      <c r="C29" s="43"/>
      <c r="D29" s="18"/>
      <c r="E29" s="257"/>
      <c r="F29" s="258"/>
      <c r="G29" s="258"/>
      <c r="H29" s="259"/>
      <c r="I29" s="260"/>
      <c r="J29" s="261"/>
      <c r="K29" s="261"/>
      <c r="L29" s="261"/>
      <c r="M29" s="261"/>
      <c r="N29" s="262"/>
      <c r="O29" s="61"/>
    </row>
    <row r="30" spans="1:16">
      <c r="A30" s="65"/>
      <c r="B30" s="16"/>
      <c r="C30" s="43"/>
      <c r="D30" s="18"/>
      <c r="E30" s="257"/>
      <c r="F30" s="258"/>
      <c r="G30" s="258"/>
      <c r="H30" s="259"/>
      <c r="I30" s="260"/>
      <c r="J30" s="261"/>
      <c r="K30" s="261"/>
      <c r="L30" s="261"/>
      <c r="M30" s="261"/>
      <c r="N30" s="262"/>
      <c r="O30" s="61"/>
    </row>
    <row r="31" spans="1:16">
      <c r="A31" s="65"/>
      <c r="B31" s="16"/>
      <c r="C31" s="43"/>
      <c r="D31" s="18"/>
      <c r="E31" s="257"/>
      <c r="F31" s="258"/>
      <c r="G31" s="258"/>
      <c r="H31" s="259"/>
      <c r="I31" s="260"/>
      <c r="J31" s="261"/>
      <c r="K31" s="261"/>
      <c r="L31" s="261"/>
      <c r="M31" s="261"/>
      <c r="N31" s="262"/>
      <c r="O31" s="61"/>
    </row>
    <row r="32" spans="1:16">
      <c r="A32" s="66"/>
      <c r="B32" s="19"/>
      <c r="C32" s="44"/>
      <c r="D32" s="20"/>
      <c r="E32" s="268"/>
      <c r="F32" s="269"/>
      <c r="G32" s="269"/>
      <c r="H32" s="270"/>
      <c r="I32" s="263"/>
      <c r="J32" s="264"/>
      <c r="K32" s="264"/>
      <c r="L32" s="264"/>
      <c r="M32" s="264"/>
      <c r="N32" s="265"/>
      <c r="O32" s="61"/>
    </row>
    <row r="33" spans="1:16">
      <c r="A33" s="40"/>
      <c r="B33" s="41" t="e">
        <f>SUM(B6:B32)</f>
        <v>#REF!</v>
      </c>
      <c r="C33" s="214" t="s">
        <v>56</v>
      </c>
      <c r="D33" s="215"/>
      <c r="E33" s="215"/>
      <c r="F33" s="215"/>
      <c r="G33" s="215"/>
      <c r="H33" s="219"/>
      <c r="I33" s="266" t="e">
        <f>SUM(I6:N32)</f>
        <v>#REF!</v>
      </c>
      <c r="J33" s="267"/>
      <c r="K33" s="267"/>
      <c r="L33" s="267"/>
      <c r="M33" s="267"/>
      <c r="N33" s="267"/>
      <c r="O33" s="51"/>
      <c r="P33" s="1" t="e">
        <f>I33-B33</f>
        <v>#REF!</v>
      </c>
    </row>
    <row r="34" spans="1:16">
      <c r="B34" s="9"/>
      <c r="C34" s="10"/>
      <c r="D34" s="10"/>
      <c r="E34" s="10"/>
      <c r="F34" s="10"/>
      <c r="G34" s="10"/>
      <c r="H34" s="10"/>
      <c r="I34" s="228"/>
      <c r="J34" s="228"/>
      <c r="K34" s="228"/>
      <c r="L34" s="228"/>
      <c r="M34" s="228"/>
      <c r="N34" s="228"/>
      <c r="O34" s="42"/>
    </row>
    <row r="35" spans="1:16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6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6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6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</sheetData>
  <mergeCells count="63">
    <mergeCell ref="B4:C4"/>
    <mergeCell ref="E5:H5"/>
    <mergeCell ref="E6:H6"/>
    <mergeCell ref="I6:N6"/>
    <mergeCell ref="E7:H7"/>
    <mergeCell ref="I7:N7"/>
    <mergeCell ref="E11:H11"/>
    <mergeCell ref="I11:N11"/>
    <mergeCell ref="E12:H12"/>
    <mergeCell ref="I12:N12"/>
    <mergeCell ref="E8:H8"/>
    <mergeCell ref="I8:N8"/>
    <mergeCell ref="E9:H9"/>
    <mergeCell ref="I9:N9"/>
    <mergeCell ref="E10:H10"/>
    <mergeCell ref="I10:N10"/>
    <mergeCell ref="I14:N14"/>
    <mergeCell ref="I19:N19"/>
    <mergeCell ref="E13:H13"/>
    <mergeCell ref="I13:N13"/>
    <mergeCell ref="E18:H18"/>
    <mergeCell ref="I18:N18"/>
    <mergeCell ref="C33:H33"/>
    <mergeCell ref="I33:N33"/>
    <mergeCell ref="I34:N34"/>
    <mergeCell ref="E26:H26"/>
    <mergeCell ref="I26:N26"/>
    <mergeCell ref="E27:H27"/>
    <mergeCell ref="I27:N27"/>
    <mergeCell ref="E28:H28"/>
    <mergeCell ref="E31:H31"/>
    <mergeCell ref="I31:N31"/>
    <mergeCell ref="I28:N28"/>
    <mergeCell ref="E29:H29"/>
    <mergeCell ref="I29:N29"/>
    <mergeCell ref="E30:H30"/>
    <mergeCell ref="I30:N30"/>
    <mergeCell ref="E32:H32"/>
    <mergeCell ref="E22:H22"/>
    <mergeCell ref="I22:N22"/>
    <mergeCell ref="E23:H23"/>
    <mergeCell ref="I23:N23"/>
    <mergeCell ref="I32:N32"/>
    <mergeCell ref="E24:H24"/>
    <mergeCell ref="I24:N24"/>
    <mergeCell ref="E25:H25"/>
    <mergeCell ref="I25:N25"/>
    <mergeCell ref="A1:B1"/>
    <mergeCell ref="G3:H3"/>
    <mergeCell ref="J3:K3"/>
    <mergeCell ref="I5:N5"/>
    <mergeCell ref="E21:H21"/>
    <mergeCell ref="I21:N21"/>
    <mergeCell ref="E20:H20"/>
    <mergeCell ref="I20:N20"/>
    <mergeCell ref="E15:H15"/>
    <mergeCell ref="I15:N15"/>
    <mergeCell ref="E16:H16"/>
    <mergeCell ref="I16:N16"/>
    <mergeCell ref="E17:H17"/>
    <mergeCell ref="I17:N17"/>
    <mergeCell ref="E19:H19"/>
    <mergeCell ref="E14:H14"/>
  </mergeCells>
  <phoneticPr fontId="18"/>
  <pageMargins left="0.51181102362204722" right="0" top="0.74803149606299213" bottom="0.35433070866141736" header="0.31496062992125984" footer="0.31496062992125984"/>
  <pageSetup paperSize="1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7AE7A-54C3-4398-ADF9-E97C7B8DB846}">
  <sheetPr codeName="Sheet15">
    <tabColor rgb="FF00B0F0"/>
  </sheetPr>
  <dimension ref="A1:P38"/>
  <sheetViews>
    <sheetView zoomScale="85" zoomScaleNormal="85" workbookViewId="0">
      <selection activeCell="D7" sqref="D7"/>
    </sheetView>
  </sheetViews>
  <sheetFormatPr defaultRowHeight="18.75"/>
  <cols>
    <col min="1" max="1" width="3.625" customWidth="1"/>
    <col min="2" max="2" width="12.625" customWidth="1"/>
    <col min="3" max="3" width="8.625" customWidth="1"/>
    <col min="4" max="4" width="20.625" customWidth="1"/>
    <col min="5" max="14" width="2.625" customWidth="1"/>
    <col min="15" max="15" width="3.625" customWidth="1"/>
  </cols>
  <sheetData>
    <row r="1" spans="1:16" ht="24">
      <c r="A1" s="208" t="s">
        <v>34</v>
      </c>
      <c r="B1" s="208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</row>
    <row r="2" spans="1:16" ht="12" customHeight="1">
      <c r="B2" s="5"/>
      <c r="C2" s="5"/>
      <c r="D2" s="5"/>
      <c r="E2" s="5"/>
      <c r="F2" s="5"/>
      <c r="G2" s="5"/>
      <c r="H2" s="5"/>
      <c r="I2" s="5"/>
      <c r="J2" s="5"/>
      <c r="K2" s="3"/>
      <c r="L2" s="3"/>
      <c r="M2" s="3"/>
      <c r="N2" s="3"/>
      <c r="O2" s="3"/>
      <c r="P2" s="1"/>
    </row>
    <row r="3" spans="1:16" ht="39.950000000000003" customHeight="1">
      <c r="B3" s="5"/>
      <c r="C3" s="5"/>
      <c r="D3" s="5"/>
      <c r="E3" s="5"/>
      <c r="F3" s="56" t="s">
        <v>78</v>
      </c>
      <c r="G3" s="209"/>
      <c r="H3" s="210"/>
      <c r="I3" s="54"/>
      <c r="J3" s="209"/>
      <c r="K3" s="210"/>
      <c r="L3" s="55" t="s">
        <v>35</v>
      </c>
      <c r="M3" s="57"/>
      <c r="N3" s="58"/>
      <c r="P3" s="1"/>
    </row>
    <row r="4" spans="1:16">
      <c r="B4" s="220" t="e">
        <f>入力例!#REF!</f>
        <v>#REF!</v>
      </c>
      <c r="C4" s="22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</row>
    <row r="5" spans="1:16">
      <c r="A5" s="40"/>
      <c r="B5" s="23" t="s">
        <v>36</v>
      </c>
      <c r="C5" s="24" t="s">
        <v>37</v>
      </c>
      <c r="D5" s="6" t="s">
        <v>38</v>
      </c>
      <c r="E5" s="222" t="s">
        <v>39</v>
      </c>
      <c r="F5" s="223"/>
      <c r="G5" s="223"/>
      <c r="H5" s="224"/>
      <c r="I5" s="214" t="s">
        <v>36</v>
      </c>
      <c r="J5" s="215"/>
      <c r="K5" s="215"/>
      <c r="L5" s="215"/>
      <c r="M5" s="215"/>
      <c r="N5" s="215"/>
      <c r="O5" s="22"/>
      <c r="P5" s="28"/>
    </row>
    <row r="6" spans="1:16">
      <c r="A6" s="64"/>
      <c r="B6" s="12" t="e">
        <f>SUM(#REF!)</f>
        <v>#REF!</v>
      </c>
      <c r="C6" s="15" t="s">
        <v>107</v>
      </c>
      <c r="D6" s="31" t="e">
        <f>VLOOKUP($P6,入力例!$A:$C,2,0)&amp;  TEXT(#REF!,"含む 0名") &amp; "　（" &amp; TEXT(入力例!#REF!,"m月分") &amp; "）"</f>
        <v>#N/A</v>
      </c>
      <c r="E6" s="225" t="s">
        <v>111</v>
      </c>
      <c r="F6" s="226"/>
      <c r="G6" s="226"/>
      <c r="H6" s="227"/>
      <c r="I6" s="281" t="e">
        <f>#REF!</f>
        <v>#REF!</v>
      </c>
      <c r="J6" s="281"/>
      <c r="K6" s="281"/>
      <c r="L6" s="281"/>
      <c r="M6" s="281"/>
      <c r="N6" s="281"/>
      <c r="O6" s="46"/>
      <c r="P6" s="74" t="s">
        <v>119</v>
      </c>
    </row>
    <row r="7" spans="1:16">
      <c r="A7" s="65"/>
      <c r="B7" s="16" t="e">
        <f>#REF!</f>
        <v>#REF!</v>
      </c>
      <c r="C7" s="43" t="s">
        <v>107</v>
      </c>
      <c r="D7" s="18" t="s">
        <v>70</v>
      </c>
      <c r="E7" s="249"/>
      <c r="F7" s="250"/>
      <c r="G7" s="250"/>
      <c r="H7" s="251"/>
      <c r="I7" s="282"/>
      <c r="J7" s="282"/>
      <c r="K7" s="282"/>
      <c r="L7" s="282"/>
      <c r="M7" s="282"/>
      <c r="N7" s="282"/>
      <c r="O7" s="45"/>
      <c r="P7" s="74"/>
    </row>
    <row r="8" spans="1:16">
      <c r="A8" s="65"/>
      <c r="B8" s="16"/>
      <c r="C8" s="43"/>
      <c r="D8" s="18" t="s">
        <v>71</v>
      </c>
      <c r="E8" s="246" t="s">
        <v>107</v>
      </c>
      <c r="F8" s="247"/>
      <c r="G8" s="247"/>
      <c r="H8" s="248"/>
      <c r="I8" s="280" t="e">
        <f>#REF!</f>
        <v>#REF!</v>
      </c>
      <c r="J8" s="280"/>
      <c r="K8" s="280"/>
      <c r="L8" s="280"/>
      <c r="M8" s="280"/>
      <c r="N8" s="280"/>
      <c r="O8" s="47"/>
      <c r="P8" s="74"/>
    </row>
    <row r="9" spans="1:16">
      <c r="A9" s="65"/>
      <c r="B9" s="16"/>
      <c r="C9" s="17"/>
      <c r="D9" s="18" t="s">
        <v>84</v>
      </c>
      <c r="E9" s="249" t="s">
        <v>107</v>
      </c>
      <c r="F9" s="250"/>
      <c r="G9" s="250"/>
      <c r="H9" s="251"/>
      <c r="I9" s="280" t="e">
        <f>SUM(#REF!,#REF!)</f>
        <v>#REF!</v>
      </c>
      <c r="J9" s="280"/>
      <c r="K9" s="280"/>
      <c r="L9" s="280"/>
      <c r="M9" s="280"/>
      <c r="N9" s="280"/>
      <c r="O9" s="35"/>
      <c r="P9" s="74"/>
    </row>
    <row r="10" spans="1:16">
      <c r="A10" s="65"/>
      <c r="B10" s="16" t="e">
        <f>IF(#REF!&lt;0,#REF!*-1,"")</f>
        <v>#REF!</v>
      </c>
      <c r="C10" s="17" t="e">
        <f>IF(#REF!&lt;0,"預り金","")</f>
        <v>#REF!</v>
      </c>
      <c r="D10" s="18" t="s">
        <v>72</v>
      </c>
      <c r="E10" s="249" t="e">
        <f>IF(#REF!&gt;=0,"預り金","")</f>
        <v>#REF!</v>
      </c>
      <c r="F10" s="250"/>
      <c r="G10" s="250"/>
      <c r="H10" s="251"/>
      <c r="I10" s="280" t="e">
        <f>IF(#REF!&gt;=0,#REF!,"")</f>
        <v>#REF!</v>
      </c>
      <c r="J10" s="280"/>
      <c r="K10" s="280"/>
      <c r="L10" s="280"/>
      <c r="M10" s="280"/>
      <c r="N10" s="280"/>
      <c r="O10" s="35"/>
      <c r="P10" s="74"/>
    </row>
    <row r="11" spans="1:16">
      <c r="A11" s="65"/>
      <c r="B11" s="16"/>
      <c r="C11" s="17"/>
      <c r="D11" s="18" t="s">
        <v>108</v>
      </c>
      <c r="E11" s="249" t="s">
        <v>75</v>
      </c>
      <c r="F11" s="250"/>
      <c r="G11" s="250"/>
      <c r="H11" s="251"/>
      <c r="I11" s="280" t="e">
        <f>#REF!</f>
        <v>#REF!</v>
      </c>
      <c r="J11" s="280"/>
      <c r="K11" s="280"/>
      <c r="L11" s="280"/>
      <c r="M11" s="280"/>
      <c r="N11" s="280"/>
      <c r="O11" s="35"/>
      <c r="P11" s="74"/>
    </row>
    <row r="12" spans="1:16">
      <c r="A12" s="65"/>
      <c r="B12" s="16"/>
      <c r="C12" s="17"/>
      <c r="D12" s="18" t="s">
        <v>73</v>
      </c>
      <c r="E12" s="249" t="s">
        <v>75</v>
      </c>
      <c r="F12" s="250"/>
      <c r="G12" s="250"/>
      <c r="H12" s="251"/>
      <c r="I12" s="274" t="e">
        <f>#REF!</f>
        <v>#REF!</v>
      </c>
      <c r="J12" s="274"/>
      <c r="K12" s="274"/>
      <c r="L12" s="274"/>
      <c r="M12" s="274"/>
      <c r="N12" s="274"/>
      <c r="O12" s="48"/>
      <c r="P12" s="74"/>
    </row>
    <row r="13" spans="1:16">
      <c r="A13" s="65"/>
      <c r="B13" s="16"/>
      <c r="C13" s="17"/>
      <c r="D13" s="18" t="s">
        <v>106</v>
      </c>
      <c r="E13" s="249" t="s">
        <v>75</v>
      </c>
      <c r="F13" s="250"/>
      <c r="G13" s="250"/>
      <c r="H13" s="251"/>
      <c r="I13" s="274" t="e">
        <f>#REF!</f>
        <v>#REF!</v>
      </c>
      <c r="J13" s="274"/>
      <c r="K13" s="274"/>
      <c r="L13" s="274"/>
      <c r="M13" s="274"/>
      <c r="N13" s="274"/>
      <c r="O13" s="48"/>
      <c r="P13" s="74"/>
    </row>
    <row r="14" spans="1:16">
      <c r="A14" s="65"/>
      <c r="B14" s="16"/>
      <c r="C14" s="17"/>
      <c r="D14" s="18" t="s">
        <v>109</v>
      </c>
      <c r="E14" s="249" t="s">
        <v>75</v>
      </c>
      <c r="F14" s="250"/>
      <c r="G14" s="250"/>
      <c r="H14" s="251"/>
      <c r="I14" s="274" t="e">
        <f>#REF!</f>
        <v>#REF!</v>
      </c>
      <c r="J14" s="274"/>
      <c r="K14" s="274"/>
      <c r="L14" s="274"/>
      <c r="M14" s="274"/>
      <c r="N14" s="274"/>
      <c r="O14" s="48"/>
      <c r="P14" s="74"/>
    </row>
    <row r="15" spans="1:16">
      <c r="A15" s="65"/>
      <c r="B15" s="16"/>
      <c r="C15" s="17"/>
      <c r="D15" s="18" t="e">
        <f>VLOOKUP($P15,入力例!$A:$C,2,0)</f>
        <v>#N/A</v>
      </c>
      <c r="E15" s="249" t="s">
        <v>1</v>
      </c>
      <c r="F15" s="250"/>
      <c r="G15" s="250"/>
      <c r="H15" s="251"/>
      <c r="I15" s="274" t="e">
        <f>VLOOKUP($P15,入力例!$A:$C,236,0)</f>
        <v>#N/A</v>
      </c>
      <c r="J15" s="274"/>
      <c r="K15" s="274"/>
      <c r="L15" s="274"/>
      <c r="M15" s="274"/>
      <c r="N15" s="274"/>
      <c r="O15" s="48"/>
      <c r="P15" s="74" t="s">
        <v>11</v>
      </c>
    </row>
    <row r="16" spans="1:16">
      <c r="A16" s="65"/>
      <c r="B16" s="16"/>
      <c r="C16" s="17"/>
      <c r="D16" s="18" t="e">
        <f>VLOOKUP($P16,入力例!$A:$C,2,0)</f>
        <v>#N/A</v>
      </c>
      <c r="E16" s="246" t="s">
        <v>110</v>
      </c>
      <c r="F16" s="247"/>
      <c r="G16" s="247"/>
      <c r="H16" s="248"/>
      <c r="I16" s="274" t="e">
        <f>VLOOKUP($P16,入力例!$A:$C,237,0)</f>
        <v>#N/A</v>
      </c>
      <c r="J16" s="274"/>
      <c r="K16" s="274"/>
      <c r="L16" s="274"/>
      <c r="M16" s="274"/>
      <c r="N16" s="274"/>
      <c r="O16" s="48"/>
      <c r="P16" s="73" t="s">
        <v>11</v>
      </c>
    </row>
    <row r="17" spans="1:16" ht="18.75" customHeight="1">
      <c r="A17" s="65"/>
      <c r="B17" s="16"/>
      <c r="C17" s="17"/>
      <c r="D17" s="92" t="e">
        <f>IF(P17="","",VLOOKUP($P17,入力例!$A:$C,2,0))</f>
        <v>#N/A</v>
      </c>
      <c r="E17" s="276" t="str">
        <f>IF($P17="","","売掛金")</f>
        <v>売掛金</v>
      </c>
      <c r="F17" s="277"/>
      <c r="G17" s="277"/>
      <c r="H17" s="278"/>
      <c r="I17" s="279" t="e">
        <f>IF($P17="","",HLOOKUP($P17,#REF!,46,0))</f>
        <v>#REF!</v>
      </c>
      <c r="J17" s="279"/>
      <c r="K17" s="279"/>
      <c r="L17" s="279"/>
      <c r="M17" s="279"/>
      <c r="N17" s="279"/>
      <c r="O17" s="48"/>
      <c r="P17" s="73" t="s">
        <v>20</v>
      </c>
    </row>
    <row r="18" spans="1:16" ht="18.75" customHeight="1">
      <c r="A18" s="65"/>
      <c r="B18" s="16"/>
      <c r="C18" s="17"/>
      <c r="D18" s="32"/>
      <c r="E18" s="246"/>
      <c r="F18" s="247"/>
      <c r="G18" s="247"/>
      <c r="H18" s="248"/>
      <c r="I18" s="202"/>
      <c r="J18" s="203"/>
      <c r="K18" s="203"/>
      <c r="L18" s="203"/>
      <c r="M18" s="203"/>
      <c r="N18" s="204"/>
      <c r="O18" s="48"/>
      <c r="P18" s="73"/>
    </row>
    <row r="19" spans="1:16">
      <c r="A19" s="65"/>
      <c r="B19" s="16"/>
      <c r="C19" s="17"/>
      <c r="D19" s="92"/>
      <c r="E19" s="276"/>
      <c r="F19" s="277"/>
      <c r="G19" s="277"/>
      <c r="H19" s="278"/>
      <c r="I19" s="279"/>
      <c r="J19" s="279"/>
      <c r="K19" s="279"/>
      <c r="L19" s="279"/>
      <c r="M19" s="279"/>
      <c r="N19" s="279"/>
      <c r="O19" s="48"/>
      <c r="P19" s="73"/>
    </row>
    <row r="20" spans="1:16">
      <c r="A20" s="65"/>
      <c r="B20" s="16"/>
      <c r="C20" s="17"/>
      <c r="D20" s="32"/>
      <c r="E20" s="246"/>
      <c r="F20" s="247"/>
      <c r="G20" s="247"/>
      <c r="H20" s="248"/>
      <c r="I20" s="202"/>
      <c r="J20" s="203"/>
      <c r="K20" s="203"/>
      <c r="L20" s="203"/>
      <c r="M20" s="203"/>
      <c r="N20" s="204"/>
      <c r="O20" s="48"/>
      <c r="P20" s="73"/>
    </row>
    <row r="21" spans="1:16" ht="18.75" customHeight="1">
      <c r="A21" s="65"/>
      <c r="B21" s="16"/>
      <c r="C21" s="17"/>
      <c r="D21" s="32"/>
      <c r="E21" s="246"/>
      <c r="F21" s="247"/>
      <c r="G21" s="247"/>
      <c r="H21" s="248"/>
      <c r="I21" s="202"/>
      <c r="J21" s="203"/>
      <c r="K21" s="203"/>
      <c r="L21" s="203"/>
      <c r="M21" s="203"/>
      <c r="N21" s="204"/>
      <c r="O21" s="48"/>
      <c r="P21" s="73"/>
    </row>
    <row r="22" spans="1:16">
      <c r="A22" s="65"/>
      <c r="B22" s="16"/>
      <c r="C22" s="17"/>
      <c r="D22" s="32"/>
      <c r="E22" s="246"/>
      <c r="F22" s="247"/>
      <c r="G22" s="247"/>
      <c r="H22" s="248"/>
      <c r="I22" s="202"/>
      <c r="J22" s="203"/>
      <c r="K22" s="203"/>
      <c r="L22" s="203"/>
      <c r="M22" s="203"/>
      <c r="N22" s="204"/>
      <c r="O22" s="48"/>
      <c r="P22" s="73"/>
    </row>
    <row r="23" spans="1:16">
      <c r="A23" s="65"/>
      <c r="B23" s="16"/>
      <c r="C23" s="17"/>
      <c r="D23" s="32"/>
      <c r="E23" s="211"/>
      <c r="F23" s="212"/>
      <c r="G23" s="212"/>
      <c r="H23" s="213"/>
      <c r="I23" s="202"/>
      <c r="J23" s="203"/>
      <c r="K23" s="203"/>
      <c r="L23" s="203"/>
      <c r="M23" s="203"/>
      <c r="N23" s="204"/>
      <c r="O23" s="48"/>
      <c r="P23" s="73"/>
    </row>
    <row r="24" spans="1:16">
      <c r="A24" s="65"/>
      <c r="B24" s="16"/>
      <c r="C24" s="17"/>
      <c r="D24" s="32"/>
      <c r="E24" s="211"/>
      <c r="F24" s="212"/>
      <c r="G24" s="212"/>
      <c r="H24" s="213"/>
      <c r="I24" s="202"/>
      <c r="J24" s="203"/>
      <c r="K24" s="203"/>
      <c r="L24" s="203"/>
      <c r="M24" s="203"/>
      <c r="N24" s="204"/>
      <c r="O24" s="48"/>
      <c r="P24" s="73"/>
    </row>
    <row r="25" spans="1:16" ht="18.75" customHeight="1">
      <c r="A25" s="65"/>
      <c r="B25" s="16"/>
      <c r="C25" s="17"/>
      <c r="D25" s="18"/>
      <c r="E25" s="249"/>
      <c r="F25" s="250"/>
      <c r="G25" s="250"/>
      <c r="H25" s="251"/>
      <c r="I25" s="274"/>
      <c r="J25" s="274"/>
      <c r="K25" s="274"/>
      <c r="L25" s="274"/>
      <c r="M25" s="274"/>
      <c r="N25" s="274"/>
      <c r="O25" s="48"/>
      <c r="P25" s="1"/>
    </row>
    <row r="26" spans="1:16">
      <c r="A26" s="65"/>
      <c r="B26" s="16"/>
      <c r="C26" s="17"/>
      <c r="D26" s="18"/>
      <c r="E26" s="249"/>
      <c r="F26" s="250"/>
      <c r="G26" s="250"/>
      <c r="H26" s="251"/>
      <c r="I26" s="274"/>
      <c r="J26" s="274"/>
      <c r="K26" s="274"/>
      <c r="L26" s="274"/>
      <c r="M26" s="274"/>
      <c r="N26" s="274"/>
      <c r="O26" s="48"/>
      <c r="P26" s="1"/>
    </row>
    <row r="27" spans="1:16">
      <c r="A27" s="65"/>
      <c r="B27" s="16"/>
      <c r="C27" s="17"/>
      <c r="D27" s="18"/>
      <c r="E27" s="249"/>
      <c r="F27" s="250"/>
      <c r="G27" s="250"/>
      <c r="H27" s="251"/>
      <c r="I27" s="274"/>
      <c r="J27" s="274"/>
      <c r="K27" s="274"/>
      <c r="L27" s="274"/>
      <c r="M27" s="274"/>
      <c r="N27" s="274"/>
      <c r="O27" s="48"/>
      <c r="P27" s="1"/>
    </row>
    <row r="28" spans="1:16">
      <c r="A28" s="65"/>
      <c r="B28" s="16"/>
      <c r="C28" s="17"/>
      <c r="D28" s="18"/>
      <c r="E28" s="249"/>
      <c r="F28" s="250"/>
      <c r="G28" s="250"/>
      <c r="H28" s="251"/>
      <c r="I28" s="274"/>
      <c r="J28" s="274"/>
      <c r="K28" s="274"/>
      <c r="L28" s="274"/>
      <c r="M28" s="274"/>
      <c r="N28" s="274"/>
      <c r="O28" s="48"/>
      <c r="P28" s="1"/>
    </row>
    <row r="29" spans="1:16">
      <c r="A29" s="65"/>
      <c r="B29" s="16"/>
      <c r="C29" s="17"/>
      <c r="D29" s="18"/>
      <c r="E29" s="249"/>
      <c r="F29" s="250"/>
      <c r="G29" s="250"/>
      <c r="H29" s="251"/>
      <c r="I29" s="274"/>
      <c r="J29" s="274"/>
      <c r="K29" s="274"/>
      <c r="L29" s="274"/>
      <c r="M29" s="274"/>
      <c r="N29" s="274"/>
      <c r="O29" s="48"/>
      <c r="P29" s="1"/>
    </row>
    <row r="30" spans="1:16">
      <c r="A30" s="65"/>
      <c r="B30" s="16"/>
      <c r="C30" s="17"/>
      <c r="D30" s="18"/>
      <c r="E30" s="249"/>
      <c r="F30" s="250"/>
      <c r="G30" s="250"/>
      <c r="H30" s="251"/>
      <c r="I30" s="274"/>
      <c r="J30" s="274"/>
      <c r="K30" s="274"/>
      <c r="L30" s="274"/>
      <c r="M30" s="274"/>
      <c r="N30" s="274"/>
      <c r="O30" s="48"/>
      <c r="P30" s="1"/>
    </row>
    <row r="31" spans="1:16">
      <c r="A31" s="65"/>
      <c r="B31" s="16"/>
      <c r="C31" s="17"/>
      <c r="D31" s="18"/>
      <c r="E31" s="249"/>
      <c r="F31" s="250"/>
      <c r="G31" s="250"/>
      <c r="H31" s="251"/>
      <c r="I31" s="274"/>
      <c r="J31" s="274"/>
      <c r="K31" s="274"/>
      <c r="L31" s="274"/>
      <c r="M31" s="274"/>
      <c r="N31" s="274"/>
      <c r="O31" s="48"/>
      <c r="P31" s="1"/>
    </row>
    <row r="32" spans="1:16">
      <c r="A32" s="67"/>
      <c r="B32" s="39"/>
      <c r="C32" s="21"/>
      <c r="D32" s="20"/>
      <c r="E32" s="249"/>
      <c r="F32" s="250"/>
      <c r="G32" s="250"/>
      <c r="H32" s="251"/>
      <c r="I32" s="275"/>
      <c r="J32" s="275"/>
      <c r="K32" s="275"/>
      <c r="L32" s="275"/>
      <c r="M32" s="275"/>
      <c r="N32" s="275"/>
      <c r="O32" s="50"/>
      <c r="P32" s="1"/>
    </row>
    <row r="33" spans="1:16">
      <c r="A33" s="40"/>
      <c r="B33" s="41" t="e">
        <f>SUM(B6:B32)</f>
        <v>#REF!</v>
      </c>
      <c r="C33" s="214" t="s">
        <v>56</v>
      </c>
      <c r="D33" s="215"/>
      <c r="E33" s="215"/>
      <c r="F33" s="215"/>
      <c r="G33" s="215"/>
      <c r="H33" s="219"/>
      <c r="I33" s="266" t="e">
        <f>SUM(I6:N32)</f>
        <v>#REF!</v>
      </c>
      <c r="J33" s="267"/>
      <c r="K33" s="267"/>
      <c r="L33" s="267"/>
      <c r="M33" s="267"/>
      <c r="N33" s="267"/>
      <c r="O33" s="51"/>
      <c r="P33" s="72" t="e">
        <f>I33-B33</f>
        <v>#REF!</v>
      </c>
    </row>
    <row r="34" spans="1:16">
      <c r="B34" s="9"/>
      <c r="C34" s="10"/>
      <c r="D34" s="10"/>
      <c r="E34" s="10"/>
      <c r="F34" s="10"/>
      <c r="G34" s="10"/>
      <c r="H34" s="10"/>
      <c r="I34" s="228"/>
      <c r="J34" s="228"/>
      <c r="K34" s="228"/>
      <c r="L34" s="228"/>
      <c r="M34" s="228"/>
      <c r="N34" s="228"/>
      <c r="O34" s="42"/>
    </row>
    <row r="35" spans="1:16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6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6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6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</sheetData>
  <mergeCells count="63">
    <mergeCell ref="A1:B1"/>
    <mergeCell ref="G3:H3"/>
    <mergeCell ref="J3:K3"/>
    <mergeCell ref="B4:C4"/>
    <mergeCell ref="E5:H5"/>
    <mergeCell ref="I5:N5"/>
    <mergeCell ref="E6:H6"/>
    <mergeCell ref="I6:N6"/>
    <mergeCell ref="E7:H7"/>
    <mergeCell ref="I7:N7"/>
    <mergeCell ref="E8:H8"/>
    <mergeCell ref="I8:N8"/>
    <mergeCell ref="E12:H12"/>
    <mergeCell ref="I12:N12"/>
    <mergeCell ref="E13:H13"/>
    <mergeCell ref="I13:N13"/>
    <mergeCell ref="E9:H9"/>
    <mergeCell ref="I9:N9"/>
    <mergeCell ref="E10:H10"/>
    <mergeCell ref="I10:N10"/>
    <mergeCell ref="E11:H11"/>
    <mergeCell ref="I11:N11"/>
    <mergeCell ref="E14:H14"/>
    <mergeCell ref="I14:N14"/>
    <mergeCell ref="E15:H15"/>
    <mergeCell ref="I15:N15"/>
    <mergeCell ref="E16:H16"/>
    <mergeCell ref="I16:N16"/>
    <mergeCell ref="E17:H17"/>
    <mergeCell ref="I17:N17"/>
    <mergeCell ref="E18:H18"/>
    <mergeCell ref="I18:N18"/>
    <mergeCell ref="E19:H19"/>
    <mergeCell ref="I19:N19"/>
    <mergeCell ref="E20:H20"/>
    <mergeCell ref="I20:N20"/>
    <mergeCell ref="E21:H21"/>
    <mergeCell ref="I21:N21"/>
    <mergeCell ref="E22:H22"/>
    <mergeCell ref="I22:N22"/>
    <mergeCell ref="I29:N29"/>
    <mergeCell ref="E24:H24"/>
    <mergeCell ref="I24:N24"/>
    <mergeCell ref="E25:H25"/>
    <mergeCell ref="I25:N25"/>
    <mergeCell ref="E26:H26"/>
    <mergeCell ref="I26:N26"/>
    <mergeCell ref="E23:H23"/>
    <mergeCell ref="I23:N23"/>
    <mergeCell ref="C33:H33"/>
    <mergeCell ref="I33:N33"/>
    <mergeCell ref="I34:N34"/>
    <mergeCell ref="E30:H30"/>
    <mergeCell ref="I30:N30"/>
    <mergeCell ref="E31:H31"/>
    <mergeCell ref="I31:N31"/>
    <mergeCell ref="E32:H32"/>
    <mergeCell ref="I32:N32"/>
    <mergeCell ref="E27:H27"/>
    <mergeCell ref="I27:N27"/>
    <mergeCell ref="E28:H28"/>
    <mergeCell ref="I28:N28"/>
    <mergeCell ref="E29:H29"/>
  </mergeCells>
  <phoneticPr fontId="18"/>
  <pageMargins left="0.51181102362204722" right="0" top="0.74803149606299213" bottom="0.35433070866141736" header="0.31496062992125984" footer="0.31496062992125984"/>
  <pageSetup paperSize="1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F425D-81A7-4669-98A2-776A588FB02D}">
  <sheetPr codeName="Sheet16">
    <tabColor rgb="FF00B0F0"/>
  </sheetPr>
  <dimension ref="A1:Q39"/>
  <sheetViews>
    <sheetView zoomScale="85" zoomScaleNormal="85" workbookViewId="0">
      <selection activeCell="D7" sqref="D7"/>
    </sheetView>
  </sheetViews>
  <sheetFormatPr defaultRowHeight="18.75"/>
  <cols>
    <col min="1" max="1" width="3.625" customWidth="1"/>
    <col min="2" max="2" width="12.625" customWidth="1"/>
    <col min="3" max="3" width="8.625" customWidth="1"/>
    <col min="4" max="4" width="20.625" customWidth="1"/>
    <col min="5" max="14" width="2.625" customWidth="1"/>
    <col min="15" max="15" width="3.625" customWidth="1"/>
    <col min="16" max="16" width="9" style="30"/>
  </cols>
  <sheetData>
    <row r="1" spans="1:16" ht="24">
      <c r="A1" s="208" t="s">
        <v>34</v>
      </c>
      <c r="B1" s="208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12" customHeight="1">
      <c r="B2" s="5"/>
      <c r="C2" s="5"/>
      <c r="D2" s="5"/>
      <c r="E2" s="5"/>
      <c r="F2" s="5"/>
      <c r="G2" s="5"/>
      <c r="H2" s="5"/>
      <c r="I2" s="5"/>
      <c r="J2" s="5"/>
      <c r="K2" s="3"/>
      <c r="L2" s="3"/>
      <c r="M2" s="3"/>
      <c r="N2" s="3"/>
      <c r="O2" s="3"/>
      <c r="P2" s="1"/>
    </row>
    <row r="3" spans="1:16" ht="39.950000000000003" customHeight="1">
      <c r="B3" s="5"/>
      <c r="C3" s="5"/>
      <c r="D3" s="5"/>
      <c r="E3" s="5"/>
      <c r="F3" s="56" t="s">
        <v>78</v>
      </c>
      <c r="G3" s="209"/>
      <c r="H3" s="210"/>
      <c r="I3" s="54"/>
      <c r="J3" s="209"/>
      <c r="K3" s="210"/>
      <c r="L3" s="55" t="s">
        <v>35</v>
      </c>
      <c r="M3" s="57"/>
      <c r="N3" s="58"/>
      <c r="P3" s="1"/>
    </row>
    <row r="4" spans="1:16">
      <c r="B4" s="220" t="e">
        <f>入力例!#REF!</f>
        <v>#REF!</v>
      </c>
      <c r="C4" s="221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>
      <c r="A5" s="40"/>
      <c r="B5" s="23" t="s">
        <v>36</v>
      </c>
      <c r="C5" s="24" t="s">
        <v>37</v>
      </c>
      <c r="D5" s="6" t="s">
        <v>38</v>
      </c>
      <c r="E5" s="222" t="s">
        <v>39</v>
      </c>
      <c r="F5" s="223"/>
      <c r="G5" s="223"/>
      <c r="H5" s="224"/>
      <c r="I5" s="289" t="s">
        <v>36</v>
      </c>
      <c r="J5" s="289"/>
      <c r="K5" s="289"/>
      <c r="L5" s="289"/>
      <c r="M5" s="289"/>
      <c r="N5" s="214"/>
      <c r="O5" s="22"/>
    </row>
    <row r="6" spans="1:16">
      <c r="A6" s="64"/>
      <c r="B6" s="12" t="e">
        <f>SUM(#REF!)</f>
        <v>#REF!</v>
      </c>
      <c r="C6" s="43" t="s">
        <v>64</v>
      </c>
      <c r="D6" s="32" t="e">
        <f>VLOOKUP($P6,入力例!$A:$C,2,0)&amp;  TEXT(#REF!,"含む 0名") &amp; "　（" &amp; TEXT(入力例!#REF!,"m月分") &amp; "）"</f>
        <v>#N/A</v>
      </c>
      <c r="E6" s="225" t="s">
        <v>41</v>
      </c>
      <c r="F6" s="226"/>
      <c r="G6" s="226"/>
      <c r="H6" s="227"/>
      <c r="I6" s="216" t="e">
        <f>#REF!</f>
        <v>#REF!</v>
      </c>
      <c r="J6" s="217"/>
      <c r="K6" s="217"/>
      <c r="L6" s="217"/>
      <c r="M6" s="217"/>
      <c r="N6" s="218"/>
      <c r="O6" s="46"/>
      <c r="P6" s="4" t="s">
        <v>65</v>
      </c>
    </row>
    <row r="7" spans="1:16">
      <c r="A7" s="65"/>
      <c r="B7" s="16" t="e">
        <f>#REF!</f>
        <v>#REF!</v>
      </c>
      <c r="C7" s="43" t="s">
        <v>64</v>
      </c>
      <c r="D7" s="18" t="s">
        <v>44</v>
      </c>
      <c r="E7" s="246"/>
      <c r="F7" s="247"/>
      <c r="G7" s="247"/>
      <c r="H7" s="248"/>
      <c r="I7" s="282"/>
      <c r="J7" s="282"/>
      <c r="K7" s="282"/>
      <c r="L7" s="282"/>
      <c r="M7" s="282"/>
      <c r="N7" s="282"/>
      <c r="O7" s="47"/>
      <c r="P7" s="28"/>
    </row>
    <row r="8" spans="1:16">
      <c r="A8" s="65"/>
      <c r="B8" s="16"/>
      <c r="C8" s="17"/>
      <c r="D8" s="18" t="s">
        <v>45</v>
      </c>
      <c r="E8" s="246" t="s">
        <v>64</v>
      </c>
      <c r="F8" s="247"/>
      <c r="G8" s="247"/>
      <c r="H8" s="248"/>
      <c r="I8" s="280" t="e">
        <f>#REF!</f>
        <v>#REF!</v>
      </c>
      <c r="J8" s="280"/>
      <c r="K8" s="280"/>
      <c r="L8" s="280"/>
      <c r="M8" s="280"/>
      <c r="N8" s="280"/>
      <c r="O8" s="35"/>
      <c r="P8" s="28"/>
    </row>
    <row r="9" spans="1:16">
      <c r="A9" s="65"/>
      <c r="B9" s="16"/>
      <c r="C9" s="17"/>
      <c r="D9" s="18" t="s">
        <v>47</v>
      </c>
      <c r="E9" s="246" t="s">
        <v>64</v>
      </c>
      <c r="F9" s="247"/>
      <c r="G9" s="247"/>
      <c r="H9" s="248"/>
      <c r="I9" s="280" t="e">
        <f>SUM(#REF!,#REF!)</f>
        <v>#REF!</v>
      </c>
      <c r="J9" s="280"/>
      <c r="K9" s="280"/>
      <c r="L9" s="280"/>
      <c r="M9" s="280"/>
      <c r="N9" s="280"/>
      <c r="O9" s="35"/>
      <c r="P9" s="28"/>
    </row>
    <row r="10" spans="1:16">
      <c r="A10" s="65"/>
      <c r="B10" s="16" t="e">
        <f>IF(#REF!&lt;0,#REF!*-1,"")</f>
        <v>#REF!</v>
      </c>
      <c r="C10" s="17" t="e">
        <f>IF(#REF!&lt;0,"預り金","")</f>
        <v>#REF!</v>
      </c>
      <c r="D10" s="18" t="s">
        <v>72</v>
      </c>
      <c r="E10" s="246" t="e">
        <f>IF(#REF!&gt;=0,"預り金","")</f>
        <v>#REF!</v>
      </c>
      <c r="F10" s="247"/>
      <c r="G10" s="247"/>
      <c r="H10" s="248"/>
      <c r="I10" s="280" t="e">
        <f>IF(#REF!&gt;=0,#REF!,"")</f>
        <v>#REF!</v>
      </c>
      <c r="J10" s="280"/>
      <c r="K10" s="280"/>
      <c r="L10" s="280"/>
      <c r="M10" s="280"/>
      <c r="N10" s="280"/>
      <c r="O10" s="35"/>
      <c r="P10" s="28"/>
    </row>
    <row r="11" spans="1:16">
      <c r="A11" s="65"/>
      <c r="B11" s="16"/>
      <c r="C11" s="17"/>
      <c r="D11" s="18" t="s">
        <v>50</v>
      </c>
      <c r="E11" s="246" t="s">
        <v>49</v>
      </c>
      <c r="F11" s="247"/>
      <c r="G11" s="247"/>
      <c r="H11" s="248"/>
      <c r="I11" s="274" t="e">
        <f>#REF!</f>
        <v>#REF!</v>
      </c>
      <c r="J11" s="274"/>
      <c r="K11" s="274"/>
      <c r="L11" s="274"/>
      <c r="M11" s="274"/>
      <c r="N11" s="274"/>
      <c r="O11" s="48"/>
      <c r="P11" s="28"/>
    </row>
    <row r="12" spans="1:16">
      <c r="A12" s="65"/>
      <c r="B12" s="16"/>
      <c r="C12" s="17"/>
      <c r="D12" s="18" t="s">
        <v>51</v>
      </c>
      <c r="E12" s="246" t="s">
        <v>49</v>
      </c>
      <c r="F12" s="247"/>
      <c r="G12" s="247"/>
      <c r="H12" s="248"/>
      <c r="I12" s="274" t="e">
        <f>#REF!</f>
        <v>#REF!</v>
      </c>
      <c r="J12" s="274"/>
      <c r="K12" s="274"/>
      <c r="L12" s="274"/>
      <c r="M12" s="274"/>
      <c r="N12" s="274"/>
      <c r="O12" s="48"/>
      <c r="P12" s="28"/>
    </row>
    <row r="13" spans="1:16">
      <c r="A13" s="65"/>
      <c r="B13" s="16"/>
      <c r="C13" s="17"/>
      <c r="D13" s="18" t="s">
        <v>106</v>
      </c>
      <c r="E13" s="246" t="s">
        <v>49</v>
      </c>
      <c r="F13" s="247"/>
      <c r="G13" s="247"/>
      <c r="H13" s="248"/>
      <c r="I13" s="274" t="e">
        <f>#REF!</f>
        <v>#REF!</v>
      </c>
      <c r="J13" s="274"/>
      <c r="K13" s="274"/>
      <c r="L13" s="274"/>
      <c r="M13" s="274"/>
      <c r="N13" s="274"/>
      <c r="O13" s="48"/>
      <c r="P13" s="28"/>
    </row>
    <row r="14" spans="1:16">
      <c r="A14" s="65"/>
      <c r="B14" s="16"/>
      <c r="C14" s="17"/>
      <c r="D14" s="18" t="str">
        <f>IFERROR(VLOOKUP($P14,入力例!$A:$C,2,0),"")</f>
        <v/>
      </c>
      <c r="E14" s="246" t="str">
        <f>IF(D14="","","売掛金")</f>
        <v/>
      </c>
      <c r="F14" s="247"/>
      <c r="G14" s="247"/>
      <c r="H14" s="248"/>
      <c r="I14" s="274" t="str">
        <f>IFERROR(HLOOKUP($P14,#REF!,46,0),"")</f>
        <v/>
      </c>
      <c r="J14" s="274"/>
      <c r="K14" s="274"/>
      <c r="L14" s="274"/>
      <c r="M14" s="274"/>
      <c r="N14" s="274"/>
      <c r="O14" s="48"/>
      <c r="P14" s="29" t="s">
        <v>14</v>
      </c>
    </row>
    <row r="15" spans="1:16" ht="18.75" customHeight="1">
      <c r="A15" s="65"/>
      <c r="B15" s="16"/>
      <c r="C15" s="17"/>
      <c r="D15" s="92" t="str">
        <f>IFERROR(VLOOKUP($P15,入力例!$A:$C,2,0),"")</f>
        <v/>
      </c>
      <c r="E15" s="246" t="str">
        <f>IF(D15="","","売掛金")</f>
        <v/>
      </c>
      <c r="F15" s="247"/>
      <c r="G15" s="247"/>
      <c r="H15" s="248"/>
      <c r="I15" s="274" t="str">
        <f>IFERROR(HLOOKUP($P15,#REF!,46,0),"")</f>
        <v/>
      </c>
      <c r="J15" s="274"/>
      <c r="K15" s="274"/>
      <c r="L15" s="274"/>
      <c r="M15" s="274"/>
      <c r="N15" s="274"/>
      <c r="O15" s="81"/>
      <c r="P15" t="s">
        <v>19</v>
      </c>
    </row>
    <row r="16" spans="1:16" ht="18.75" customHeight="1">
      <c r="A16" s="65"/>
      <c r="B16" s="80"/>
      <c r="C16" s="17"/>
      <c r="D16" s="92" t="str">
        <f>IFERROR(VLOOKUP(#REF!,入力例!$A:$C,2,0),"")</f>
        <v/>
      </c>
      <c r="E16" s="246" t="str">
        <f>IF(D16="","","売掛金")</f>
        <v/>
      </c>
      <c r="F16" s="247"/>
      <c r="G16" s="247"/>
      <c r="H16" s="248"/>
      <c r="I16" s="274" t="str">
        <f>IFERROR(HLOOKUP(#REF!,#REF!,46,0),"")</f>
        <v/>
      </c>
      <c r="J16" s="274"/>
      <c r="K16" s="274"/>
      <c r="L16" s="274"/>
      <c r="M16" s="274"/>
      <c r="N16" s="274"/>
      <c r="O16" s="48"/>
      <c r="P16"/>
    </row>
    <row r="17" spans="1:16">
      <c r="A17" s="65"/>
      <c r="B17" s="80"/>
      <c r="C17" s="17"/>
      <c r="D17" s="18"/>
      <c r="E17" s="246"/>
      <c r="F17" s="247"/>
      <c r="G17" s="247"/>
      <c r="H17" s="248"/>
      <c r="I17" s="274"/>
      <c r="J17" s="274"/>
      <c r="K17" s="274"/>
      <c r="L17" s="274"/>
      <c r="M17" s="274"/>
      <c r="N17" s="274"/>
      <c r="O17" s="48"/>
      <c r="P17" s="4"/>
    </row>
    <row r="18" spans="1:16" ht="18.75" customHeight="1">
      <c r="A18" s="65"/>
      <c r="B18" s="80"/>
      <c r="C18" s="17"/>
      <c r="D18" s="86"/>
      <c r="E18" s="283"/>
      <c r="F18" s="284"/>
      <c r="G18" s="284"/>
      <c r="H18" s="285"/>
      <c r="I18" s="286"/>
      <c r="J18" s="286"/>
      <c r="K18" s="286"/>
      <c r="L18" s="286"/>
      <c r="M18" s="286"/>
      <c r="N18" s="286"/>
      <c r="O18" s="81"/>
      <c r="P18" s="4"/>
    </row>
    <row r="19" spans="1:16" ht="18.75" customHeight="1">
      <c r="A19" s="65"/>
      <c r="B19" s="80"/>
      <c r="C19" s="17"/>
      <c r="D19" s="18" t="str">
        <f>IFERROR(VLOOKUP($P19,入力例!$A:$C,2,0),"")</f>
        <v/>
      </c>
      <c r="E19" s="246"/>
      <c r="F19" s="287"/>
      <c r="G19" s="287"/>
      <c r="H19" s="288"/>
      <c r="I19" s="286" t="str">
        <f>IFERROR(HLOOKUP($P19,#REF!,46,0),"")</f>
        <v/>
      </c>
      <c r="J19" s="286"/>
      <c r="K19" s="286"/>
      <c r="L19" s="286"/>
      <c r="M19" s="286"/>
      <c r="N19" s="286"/>
      <c r="O19" s="81"/>
      <c r="P19" s="4"/>
    </row>
    <row r="20" spans="1:16">
      <c r="A20" s="65"/>
      <c r="B20" s="16"/>
      <c r="C20" s="17"/>
      <c r="D20" s="18" t="str">
        <f>IF($P20="","",VLOOKUP($P20,入力例!$A:$C,2,0))</f>
        <v/>
      </c>
      <c r="E20" s="246" t="str">
        <f>IF($D20="","","売掛金")</f>
        <v/>
      </c>
      <c r="F20" s="287"/>
      <c r="G20" s="287"/>
      <c r="H20" s="288"/>
      <c r="I20" s="286" t="str">
        <f>IF($P20="","",HLOOKUP($P20,#REF!,46,0))</f>
        <v/>
      </c>
      <c r="J20" s="286"/>
      <c r="K20" s="286"/>
      <c r="L20" s="286"/>
      <c r="M20" s="286"/>
      <c r="N20" s="286"/>
      <c r="O20" s="81"/>
      <c r="P20" s="4"/>
    </row>
    <row r="21" spans="1:16">
      <c r="A21" s="65"/>
      <c r="B21" s="16"/>
      <c r="C21" s="17"/>
      <c r="D21" s="18"/>
      <c r="E21" s="246"/>
      <c r="F21" s="247"/>
      <c r="G21" s="247"/>
      <c r="H21" s="248"/>
      <c r="I21" s="274"/>
      <c r="J21" s="274"/>
      <c r="K21" s="274"/>
      <c r="L21" s="274"/>
      <c r="M21" s="274"/>
      <c r="N21" s="274"/>
      <c r="O21" s="48"/>
      <c r="P21" s="28"/>
    </row>
    <row r="22" spans="1:16">
      <c r="A22" s="65"/>
      <c r="B22" s="16"/>
      <c r="C22" s="17"/>
      <c r="D22" s="18"/>
      <c r="E22" s="246"/>
      <c r="F22" s="247"/>
      <c r="G22" s="247"/>
      <c r="H22" s="248"/>
      <c r="I22" s="274"/>
      <c r="J22" s="274"/>
      <c r="K22" s="274"/>
      <c r="L22" s="274"/>
      <c r="M22" s="274"/>
      <c r="N22" s="274"/>
      <c r="O22" s="48"/>
    </row>
    <row r="23" spans="1:16">
      <c r="A23" s="65"/>
      <c r="B23" s="16"/>
      <c r="C23" s="17"/>
      <c r="D23" s="18"/>
      <c r="E23" s="246"/>
      <c r="F23" s="247"/>
      <c r="G23" s="247"/>
      <c r="H23" s="248"/>
      <c r="I23" s="274"/>
      <c r="J23" s="274"/>
      <c r="K23" s="274"/>
      <c r="L23" s="274"/>
      <c r="M23" s="274"/>
      <c r="N23" s="274"/>
      <c r="O23" s="48"/>
    </row>
    <row r="24" spans="1:16">
      <c r="A24" s="65"/>
      <c r="B24" s="16"/>
      <c r="C24" s="17"/>
      <c r="D24" s="18"/>
      <c r="E24" s="246"/>
      <c r="F24" s="247"/>
      <c r="G24" s="247"/>
      <c r="H24" s="248"/>
      <c r="I24" s="274"/>
      <c r="J24" s="274"/>
      <c r="K24" s="274"/>
      <c r="L24" s="274"/>
      <c r="M24" s="274"/>
      <c r="N24" s="274"/>
      <c r="O24" s="48"/>
    </row>
    <row r="25" spans="1:16">
      <c r="A25" s="65"/>
      <c r="B25" s="16"/>
      <c r="C25" s="17"/>
      <c r="D25" s="18"/>
      <c r="E25" s="246"/>
      <c r="F25" s="247"/>
      <c r="G25" s="247"/>
      <c r="H25" s="248"/>
      <c r="I25" s="274"/>
      <c r="J25" s="274"/>
      <c r="K25" s="274"/>
      <c r="L25" s="274"/>
      <c r="M25" s="274"/>
      <c r="N25" s="274"/>
      <c r="O25" s="48"/>
    </row>
    <row r="26" spans="1:16">
      <c r="A26" s="65"/>
      <c r="B26" s="16"/>
      <c r="C26" s="17"/>
      <c r="D26" s="18"/>
      <c r="E26" s="246"/>
      <c r="F26" s="247"/>
      <c r="G26" s="247"/>
      <c r="H26" s="248"/>
      <c r="I26" s="274"/>
      <c r="J26" s="274"/>
      <c r="K26" s="274"/>
      <c r="L26" s="274"/>
      <c r="M26" s="274"/>
      <c r="N26" s="274"/>
      <c r="O26" s="48"/>
    </row>
    <row r="27" spans="1:16">
      <c r="A27" s="65"/>
      <c r="B27" s="16"/>
      <c r="C27" s="17"/>
      <c r="D27" s="18"/>
      <c r="E27" s="246"/>
      <c r="F27" s="247"/>
      <c r="G27" s="247"/>
      <c r="H27" s="248"/>
      <c r="I27" s="274"/>
      <c r="J27" s="274"/>
      <c r="K27" s="274"/>
      <c r="L27" s="274"/>
      <c r="M27" s="274"/>
      <c r="N27" s="274"/>
      <c r="O27" s="48"/>
    </row>
    <row r="28" spans="1:16">
      <c r="A28" s="65"/>
      <c r="B28" s="16"/>
      <c r="C28" s="17"/>
      <c r="D28" s="18"/>
      <c r="E28" s="246"/>
      <c r="F28" s="247"/>
      <c r="G28" s="247"/>
      <c r="H28" s="248"/>
      <c r="I28" s="274"/>
      <c r="J28" s="274"/>
      <c r="K28" s="274"/>
      <c r="L28" s="274"/>
      <c r="M28" s="274"/>
      <c r="N28" s="274"/>
      <c r="O28" s="48"/>
    </row>
    <row r="29" spans="1:16">
      <c r="A29" s="65"/>
      <c r="B29" s="16"/>
      <c r="C29" s="17"/>
      <c r="D29" s="18"/>
      <c r="E29" s="246"/>
      <c r="F29" s="247"/>
      <c r="G29" s="247"/>
      <c r="H29" s="248"/>
      <c r="I29" s="274"/>
      <c r="J29" s="274"/>
      <c r="K29" s="274"/>
      <c r="L29" s="274"/>
      <c r="M29" s="274"/>
      <c r="N29" s="274"/>
      <c r="O29" s="48"/>
    </row>
    <row r="30" spans="1:16">
      <c r="A30" s="65"/>
      <c r="B30" s="16"/>
      <c r="C30" s="17"/>
      <c r="D30" s="18"/>
      <c r="E30" s="246"/>
      <c r="F30" s="247"/>
      <c r="G30" s="247"/>
      <c r="H30" s="248"/>
      <c r="I30" s="274"/>
      <c r="J30" s="274"/>
      <c r="K30" s="274"/>
      <c r="L30" s="274"/>
      <c r="M30" s="274"/>
      <c r="N30" s="274"/>
      <c r="O30" s="48"/>
    </row>
    <row r="31" spans="1:16">
      <c r="A31" s="65"/>
      <c r="B31" s="16"/>
      <c r="C31" s="17"/>
      <c r="D31" s="18"/>
      <c r="E31" s="246"/>
      <c r="F31" s="247"/>
      <c r="G31" s="247"/>
      <c r="H31" s="248"/>
      <c r="I31" s="274"/>
      <c r="J31" s="274"/>
      <c r="K31" s="274"/>
      <c r="L31" s="274"/>
      <c r="M31" s="274"/>
      <c r="N31" s="274"/>
      <c r="O31" s="48"/>
    </row>
    <row r="32" spans="1:16">
      <c r="A32" s="65"/>
      <c r="B32" s="16"/>
      <c r="C32" s="17"/>
      <c r="D32" s="18"/>
      <c r="E32" s="246"/>
      <c r="F32" s="247"/>
      <c r="G32" s="247"/>
      <c r="H32" s="248"/>
      <c r="I32" s="274"/>
      <c r="J32" s="274"/>
      <c r="K32" s="274"/>
      <c r="L32" s="274"/>
      <c r="M32" s="274"/>
      <c r="N32" s="274"/>
      <c r="O32" s="48"/>
    </row>
    <row r="33" spans="1:17">
      <c r="A33" s="66"/>
      <c r="B33" s="19"/>
      <c r="C33" s="21"/>
      <c r="D33" s="20"/>
      <c r="E33" s="246"/>
      <c r="F33" s="247"/>
      <c r="G33" s="247"/>
      <c r="H33" s="248"/>
      <c r="I33" s="275"/>
      <c r="J33" s="275"/>
      <c r="K33" s="275"/>
      <c r="L33" s="275"/>
      <c r="M33" s="275"/>
      <c r="N33" s="275"/>
      <c r="O33" s="50"/>
    </row>
    <row r="34" spans="1:17">
      <c r="A34" s="40"/>
      <c r="B34" s="41" t="e">
        <f>SUM(B6:B33)</f>
        <v>#REF!</v>
      </c>
      <c r="C34" s="214" t="s">
        <v>56</v>
      </c>
      <c r="D34" s="215"/>
      <c r="E34" s="215"/>
      <c r="F34" s="215"/>
      <c r="G34" s="215"/>
      <c r="H34" s="219"/>
      <c r="I34" s="266" t="e">
        <f>SUM(I6:N33)</f>
        <v>#REF!</v>
      </c>
      <c r="J34" s="267"/>
      <c r="K34" s="267"/>
      <c r="L34" s="267"/>
      <c r="M34" s="267"/>
      <c r="N34" s="267"/>
      <c r="O34" s="51"/>
      <c r="Q34" s="72" t="e">
        <f>I34-B34</f>
        <v>#REF!</v>
      </c>
    </row>
    <row r="35" spans="1:17">
      <c r="B35" s="9"/>
      <c r="C35" s="10"/>
      <c r="D35" s="10"/>
      <c r="E35" s="10"/>
      <c r="F35" s="10"/>
      <c r="G35" s="10"/>
      <c r="H35" s="10"/>
      <c r="I35" s="228"/>
      <c r="J35" s="228"/>
      <c r="K35" s="228"/>
      <c r="L35" s="228"/>
      <c r="M35" s="228"/>
      <c r="N35" s="228"/>
      <c r="O35" s="42"/>
    </row>
    <row r="36" spans="1:17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7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7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7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</sheetData>
  <mergeCells count="65">
    <mergeCell ref="E8:H8"/>
    <mergeCell ref="I8:N8"/>
    <mergeCell ref="E9:H9"/>
    <mergeCell ref="I9:N9"/>
    <mergeCell ref="E10:H10"/>
    <mergeCell ref="I10:N10"/>
    <mergeCell ref="E7:H7"/>
    <mergeCell ref="I7:N7"/>
    <mergeCell ref="B4:C4"/>
    <mergeCell ref="E5:H5"/>
    <mergeCell ref="I5:N5"/>
    <mergeCell ref="E6:H6"/>
    <mergeCell ref="I6:N6"/>
    <mergeCell ref="I11:N11"/>
    <mergeCell ref="E12:H12"/>
    <mergeCell ref="I12:N12"/>
    <mergeCell ref="E13:H13"/>
    <mergeCell ref="I13:N13"/>
    <mergeCell ref="E11:H11"/>
    <mergeCell ref="E14:H14"/>
    <mergeCell ref="I14:N14"/>
    <mergeCell ref="E15:H15"/>
    <mergeCell ref="I15:N15"/>
    <mergeCell ref="E16:H16"/>
    <mergeCell ref="I16:N16"/>
    <mergeCell ref="E17:H17"/>
    <mergeCell ref="I17:N17"/>
    <mergeCell ref="E18:H18"/>
    <mergeCell ref="I18:N18"/>
    <mergeCell ref="E20:H20"/>
    <mergeCell ref="I20:N20"/>
    <mergeCell ref="E19:H19"/>
    <mergeCell ref="I19:N19"/>
    <mergeCell ref="I26:N26"/>
    <mergeCell ref="E21:H21"/>
    <mergeCell ref="I21:N21"/>
    <mergeCell ref="E22:H22"/>
    <mergeCell ref="I22:N22"/>
    <mergeCell ref="E23:H23"/>
    <mergeCell ref="I23:N23"/>
    <mergeCell ref="C34:H34"/>
    <mergeCell ref="I34:N34"/>
    <mergeCell ref="I35:N35"/>
    <mergeCell ref="E30:H30"/>
    <mergeCell ref="I30:N30"/>
    <mergeCell ref="E31:H31"/>
    <mergeCell ref="I31:N31"/>
    <mergeCell ref="E32:H32"/>
    <mergeCell ref="I32:N32"/>
    <mergeCell ref="A1:B1"/>
    <mergeCell ref="G3:H3"/>
    <mergeCell ref="J3:K3"/>
    <mergeCell ref="E33:H33"/>
    <mergeCell ref="I33:N33"/>
    <mergeCell ref="E27:H27"/>
    <mergeCell ref="I27:N27"/>
    <mergeCell ref="E28:H28"/>
    <mergeCell ref="I28:N28"/>
    <mergeCell ref="E29:H29"/>
    <mergeCell ref="I29:N29"/>
    <mergeCell ref="E24:H24"/>
    <mergeCell ref="I24:N24"/>
    <mergeCell ref="E25:H25"/>
    <mergeCell ref="I25:N25"/>
    <mergeCell ref="E26:H26"/>
  </mergeCells>
  <phoneticPr fontId="18"/>
  <pageMargins left="0.51181102362204722" right="0" top="0.74803149606299213" bottom="0.35433070866141736" header="0.31496062992125984" footer="0.31496062992125984"/>
  <pageSetup paperSiz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19</vt:i4>
      </vt:variant>
    </vt:vector>
  </HeadingPairs>
  <TitlesOfParts>
    <vt:vector size="40" baseType="lpstr">
      <vt:lpstr>管理シート</vt:lpstr>
      <vt:lpstr>入力例</vt:lpstr>
      <vt:lpstr>本社振伝</vt:lpstr>
      <vt:lpstr>本社振伝（新）</vt:lpstr>
      <vt:lpstr>本社振伝パート</vt:lpstr>
      <vt:lpstr>大竹振伝</vt:lpstr>
      <vt:lpstr>周南振伝（1）</vt:lpstr>
      <vt:lpstr>宇部振伝 (1)</vt:lpstr>
      <vt:lpstr>下関振伝（1）</vt:lpstr>
      <vt:lpstr>福祉振伝（1）</vt:lpstr>
      <vt:lpstr>福祉振伝パート</vt:lpstr>
      <vt:lpstr>山口振伝（1）</vt:lpstr>
      <vt:lpstr>親和会</vt:lpstr>
      <vt:lpstr>旅行</vt:lpstr>
      <vt:lpstr>ゴルフ</vt:lpstr>
      <vt:lpstr>ファ）親和会</vt:lpstr>
      <vt:lpstr>財形</vt:lpstr>
      <vt:lpstr>大竹＆周南</vt:lpstr>
      <vt:lpstr>宇部＆下関</vt:lpstr>
      <vt:lpstr>福祉＆山口</vt:lpstr>
      <vt:lpstr>福祉＆山口 (2)</vt:lpstr>
      <vt:lpstr>ゴルフ!Print_Area</vt:lpstr>
      <vt:lpstr>'ファ）親和会'!Print_Area</vt:lpstr>
      <vt:lpstr>'宇部＆下関'!Print_Area</vt:lpstr>
      <vt:lpstr>'宇部振伝 (1)'!Print_Area</vt:lpstr>
      <vt:lpstr>'下関振伝（1）'!Print_Area</vt:lpstr>
      <vt:lpstr>財形!Print_Area</vt:lpstr>
      <vt:lpstr>'山口振伝（1）'!Print_Area</vt:lpstr>
      <vt:lpstr>'周南振伝（1）'!Print_Area</vt:lpstr>
      <vt:lpstr>親和会!Print_Area</vt:lpstr>
      <vt:lpstr>'大竹＆周南'!Print_Area</vt:lpstr>
      <vt:lpstr>大竹振伝!Print_Area</vt:lpstr>
      <vt:lpstr>'福祉＆山口'!Print_Area</vt:lpstr>
      <vt:lpstr>'福祉＆山口 (2)'!Print_Area</vt:lpstr>
      <vt:lpstr>'福祉振伝（1）'!Print_Area</vt:lpstr>
      <vt:lpstr>福祉振伝パート!Print_Area</vt:lpstr>
      <vt:lpstr>本社振伝!Print_Area</vt:lpstr>
      <vt:lpstr>'本社振伝（新）'!Print_Area</vt:lpstr>
      <vt:lpstr>本社振伝パート!Print_Area</vt:lpstr>
      <vt:lpstr>旅行!Print_Area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村井 司</dc:creator>
  <cp:lastModifiedBy>村井 司</cp:lastModifiedBy>
  <cp:lastPrinted>2024-03-13T07:08:56Z</cp:lastPrinted>
  <dcterms:created xsi:type="dcterms:W3CDTF">2021-02-03T00:09:47Z</dcterms:created>
  <dcterms:modified xsi:type="dcterms:W3CDTF">2024-03-14T23:42:04Z</dcterms:modified>
</cp:coreProperties>
</file>